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wiLai\Desktop\Chiwi\WYLCFT\20th WYLFT\Email\"/>
    </mc:Choice>
  </mc:AlternateContent>
  <bookViews>
    <workbookView xWindow="240" yWindow="24" windowWidth="14940" windowHeight="8556"/>
  </bookViews>
  <sheets>
    <sheet name="League Table" sheetId="11" r:id="rId1"/>
    <sheet name="Match Calendar (by date)" sheetId="4" r:id="rId2"/>
    <sheet name="(OS) Match Calendar (by team)" sheetId="20" state="hidden" r:id="rId3"/>
  </sheets>
  <definedNames>
    <definedName name="_xlnm._FilterDatabase" localSheetId="2" hidden="1">'(OS) Match Calendar (by team)'!$A$5:$AG$10</definedName>
    <definedName name="_xlnm._FilterDatabase" localSheetId="0" hidden="1">'League Table'!$A$5:$R$14</definedName>
    <definedName name="_xlnm._FilterDatabase" localSheetId="1" hidden="1">'Match Calendar (by date)'!$A$3:$J$12</definedName>
  </definedNames>
  <calcPr calcId="162913"/>
</workbook>
</file>

<file path=xl/calcChain.xml><?xml version="1.0" encoding="utf-8"?>
<calcChain xmlns="http://schemas.openxmlformats.org/spreadsheetml/2006/main">
  <c r="H18" i="11" l="1"/>
  <c r="G18" i="11"/>
  <c r="H17" i="11"/>
  <c r="G17" i="11"/>
  <c r="F18" i="11"/>
  <c r="D17" i="11"/>
  <c r="H5" i="11"/>
  <c r="G5" i="11"/>
  <c r="H8" i="11"/>
  <c r="G8" i="11"/>
  <c r="F8" i="11"/>
  <c r="D5" i="11"/>
  <c r="H14" i="11"/>
  <c r="G14" i="11"/>
  <c r="H12" i="11"/>
  <c r="G12" i="11"/>
  <c r="F14" i="11"/>
  <c r="D12" i="11"/>
  <c r="H38" i="11"/>
  <c r="G38" i="11"/>
  <c r="H37" i="11"/>
  <c r="G37" i="11"/>
  <c r="E38" i="11"/>
  <c r="E37" i="11"/>
  <c r="H32" i="11"/>
  <c r="G32" i="11"/>
  <c r="H44" i="11"/>
  <c r="G44" i="11"/>
  <c r="F44" i="11"/>
  <c r="D32" i="11"/>
  <c r="H41" i="11"/>
  <c r="G41" i="11"/>
  <c r="H39" i="11"/>
  <c r="G39" i="11"/>
  <c r="F39" i="11"/>
  <c r="D41" i="11"/>
  <c r="H22" i="11"/>
  <c r="G22" i="11"/>
  <c r="H20" i="11"/>
  <c r="G20" i="11"/>
  <c r="E20" i="11"/>
  <c r="E22" i="11"/>
  <c r="H16" i="11"/>
  <c r="G16" i="11"/>
  <c r="H24" i="11"/>
  <c r="G24" i="11"/>
  <c r="F24" i="11"/>
  <c r="D16" i="11"/>
  <c r="H34" i="11"/>
  <c r="G34" i="11"/>
  <c r="H46" i="11"/>
  <c r="G46" i="11"/>
  <c r="F46" i="11"/>
  <c r="D34" i="11"/>
  <c r="H45" i="11"/>
  <c r="G45" i="11"/>
  <c r="H36" i="11"/>
  <c r="G36" i="11"/>
  <c r="F36" i="11"/>
  <c r="D45" i="11"/>
  <c r="H23" i="11" l="1"/>
  <c r="G23" i="11"/>
  <c r="H19" i="11"/>
  <c r="G19" i="11"/>
  <c r="E19" i="11"/>
  <c r="E23" i="11"/>
  <c r="H29" i="11"/>
  <c r="G29" i="11"/>
  <c r="H27" i="11"/>
  <c r="G27" i="11"/>
  <c r="E27" i="11"/>
  <c r="E29" i="11"/>
  <c r="H10" i="11"/>
  <c r="G10" i="11"/>
  <c r="H6" i="11"/>
  <c r="G6" i="11"/>
  <c r="F10" i="11"/>
  <c r="D6" i="11"/>
  <c r="H11" i="11"/>
  <c r="G11" i="11"/>
  <c r="H13" i="11"/>
  <c r="G13" i="11"/>
  <c r="F13" i="11"/>
  <c r="D11" i="11"/>
  <c r="H9" i="11"/>
  <c r="G9" i="11"/>
  <c r="D9" i="11"/>
  <c r="F41" i="11"/>
  <c r="D37" i="11"/>
  <c r="H43" i="11"/>
  <c r="G43" i="11"/>
  <c r="F43" i="11"/>
  <c r="H35" i="11"/>
  <c r="G35" i="11"/>
  <c r="H42" i="11"/>
  <c r="G42" i="11"/>
  <c r="F42" i="11"/>
  <c r="D35" i="11"/>
  <c r="H25" i="11"/>
  <c r="G25" i="11"/>
  <c r="E25" i="11"/>
  <c r="H21" i="11"/>
  <c r="G21" i="11"/>
  <c r="F21" i="11"/>
  <c r="F12" i="11"/>
  <c r="H7" i="11"/>
  <c r="G7" i="11"/>
  <c r="F7" i="11"/>
  <c r="D8" i="11"/>
  <c r="F38" i="11"/>
  <c r="F37" i="11"/>
  <c r="D39" i="11"/>
  <c r="E46" i="11"/>
  <c r="E44" i="11"/>
  <c r="F27" i="11"/>
  <c r="D24" i="11"/>
  <c r="F20" i="11"/>
  <c r="D19" i="11"/>
  <c r="D10" i="11"/>
  <c r="H33" i="11"/>
  <c r="G33" i="11"/>
  <c r="F33" i="11"/>
  <c r="F22" i="11"/>
  <c r="H28" i="11"/>
  <c r="G28" i="11"/>
  <c r="F28" i="11"/>
  <c r="F45" i="11" l="1"/>
  <c r="D33" i="11"/>
  <c r="D38" i="11"/>
  <c r="D44" i="11"/>
  <c r="D36" i="11"/>
  <c r="F34" i="11"/>
  <c r="D42" i="11"/>
  <c r="H40" i="11"/>
  <c r="G40" i="11"/>
  <c r="F40" i="11"/>
  <c r="E11" i="11"/>
  <c r="E10" i="11"/>
  <c r="E14" i="11"/>
  <c r="E13" i="11"/>
  <c r="F9" i="11"/>
  <c r="H26" i="11"/>
  <c r="G26" i="11"/>
  <c r="E26" i="11"/>
  <c r="E17" i="11"/>
  <c r="D18" i="11"/>
  <c r="F25" i="11"/>
  <c r="D20" i="11"/>
  <c r="D22" i="11"/>
  <c r="F11" i="11"/>
  <c r="D7" i="11"/>
  <c r="E18" i="11"/>
  <c r="F17" i="11"/>
  <c r="D23" i="11"/>
  <c r="D40" i="11"/>
  <c r="E28" i="11"/>
  <c r="F29" i="11"/>
  <c r="F26" i="11" l="1"/>
  <c r="D21" i="11"/>
  <c r="F23" i="11"/>
  <c r="E8" i="11"/>
  <c r="E9" i="11"/>
  <c r="D43" i="11"/>
  <c r="E34" i="11"/>
  <c r="E5" i="11"/>
  <c r="E42" i="11"/>
  <c r="F32" i="11"/>
  <c r="D27" i="11"/>
  <c r="E35" i="11"/>
  <c r="E40" i="11"/>
  <c r="E21" i="11"/>
  <c r="D25" i="11"/>
  <c r="E32" i="11"/>
  <c r="E12" i="11"/>
  <c r="E41" i="11" l="1"/>
  <c r="D28" i="11"/>
  <c r="H30" i="11"/>
  <c r="G30" i="11"/>
  <c r="F30" i="11"/>
  <c r="F19" i="11"/>
  <c r="D26" i="11"/>
  <c r="F6" i="11"/>
  <c r="E39" i="11"/>
  <c r="E33" i="11"/>
  <c r="F35" i="11"/>
  <c r="D2" i="11" l="1"/>
  <c r="I35" i="11"/>
  <c r="J35" i="11"/>
  <c r="C35" i="11"/>
  <c r="J16" i="11"/>
  <c r="I16" i="11"/>
  <c r="C16" i="11"/>
  <c r="I22" i="11"/>
  <c r="C22" i="11"/>
  <c r="A1" i="4"/>
  <c r="J22" i="11" l="1"/>
  <c r="I6" i="11" l="1"/>
  <c r="I9" i="11"/>
  <c r="I11" i="11"/>
  <c r="I12" i="11"/>
  <c r="I8" i="11"/>
  <c r="I13" i="11"/>
  <c r="I10" i="11"/>
  <c r="C14" i="11"/>
  <c r="I14" i="11"/>
  <c r="I5" i="11"/>
  <c r="I17" i="11"/>
  <c r="I21" i="11"/>
  <c r="I26" i="11"/>
  <c r="I20" i="11"/>
  <c r="I29" i="11"/>
  <c r="I24" i="11"/>
  <c r="I19" i="11"/>
  <c r="I30" i="11"/>
  <c r="I27" i="11"/>
  <c r="I28" i="11"/>
  <c r="I23" i="11"/>
  <c r="I25" i="11"/>
  <c r="I18" i="11"/>
  <c r="I34" i="11"/>
  <c r="C34" i="11"/>
  <c r="J34" i="11"/>
  <c r="I41" i="11"/>
  <c r="C41" i="11"/>
  <c r="J41" i="11"/>
  <c r="J26" i="11"/>
  <c r="J14" i="11" l="1"/>
  <c r="C26" i="11"/>
  <c r="C18" i="11" l="1"/>
  <c r="C24" i="11"/>
  <c r="C45" i="11"/>
  <c r="J44" i="11"/>
  <c r="C9" i="11"/>
  <c r="C13" i="11"/>
  <c r="J40" i="11"/>
  <c r="J21" i="11"/>
  <c r="C11" i="11"/>
  <c r="J37" i="11"/>
  <c r="J9" i="11"/>
  <c r="C7" i="11"/>
  <c r="J38" i="11"/>
  <c r="J8" i="11"/>
  <c r="C5" i="11"/>
  <c r="J28" i="11"/>
  <c r="J13" i="11"/>
  <c r="J5" i="11"/>
  <c r="A1" i="20"/>
  <c r="J43" i="11"/>
  <c r="J45" i="11"/>
  <c r="J10" i="11"/>
  <c r="J18" i="11"/>
  <c r="J24" i="11" l="1"/>
  <c r="J11" i="11"/>
  <c r="C10" i="11"/>
  <c r="J23" i="11"/>
  <c r="J42" i="11"/>
  <c r="C29" i="11"/>
  <c r="I39" i="11"/>
  <c r="C39" i="11"/>
  <c r="J6" i="11"/>
  <c r="J33" i="11"/>
  <c r="J19" i="11"/>
  <c r="C33" i="11"/>
  <c r="C25" i="11"/>
  <c r="C23" i="11"/>
  <c r="I33" i="11"/>
  <c r="C17" i="11"/>
  <c r="J25" i="11"/>
  <c r="C21" i="11"/>
  <c r="I38" i="11"/>
  <c r="C38" i="11"/>
  <c r="J36" i="11"/>
  <c r="I32" i="11"/>
  <c r="C32" i="11"/>
  <c r="C46" i="11"/>
  <c r="J32" i="11"/>
  <c r="C36" i="11"/>
  <c r="J30" i="11"/>
  <c r="C30" i="11"/>
  <c r="C20" i="11"/>
  <c r="I7" i="11"/>
  <c r="I40" i="11"/>
  <c r="C28" i="11"/>
  <c r="C6" i="11"/>
  <c r="C44" i="11"/>
  <c r="J29" i="11"/>
  <c r="C27" i="11"/>
  <c r="J20" i="11"/>
  <c r="C42" i="11"/>
  <c r="I37" i="11"/>
  <c r="C43" i="11"/>
  <c r="C8" i="11"/>
  <c r="J12" i="11"/>
  <c r="I44" i="11"/>
  <c r="C40" i="11"/>
  <c r="I36" i="11"/>
  <c r="C19" i="11"/>
  <c r="J27" i="11"/>
  <c r="C12" i="11"/>
  <c r="J7" i="11"/>
  <c r="I46" i="11"/>
  <c r="I43" i="11"/>
  <c r="J46" i="11"/>
  <c r="I45" i="11"/>
  <c r="C37" i="11"/>
  <c r="I42" i="11"/>
  <c r="J39" i="11"/>
  <c r="F2" i="11"/>
  <c r="E2" i="11"/>
  <c r="J17" i="11"/>
  <c r="G2" i="11" l="1"/>
</calcChain>
</file>

<file path=xl/sharedStrings.xml><?xml version="1.0" encoding="utf-8"?>
<sst xmlns="http://schemas.openxmlformats.org/spreadsheetml/2006/main" count="959" uniqueCount="511">
  <si>
    <t>Play</t>
  </si>
  <si>
    <t xml:space="preserve">Win </t>
  </si>
  <si>
    <t>Draw</t>
  </si>
  <si>
    <t>Lose</t>
  </si>
  <si>
    <t>For</t>
  </si>
  <si>
    <t>Against</t>
  </si>
  <si>
    <t>GD</t>
  </si>
  <si>
    <t>Points</t>
  </si>
  <si>
    <t>2:30 - 3:25 pm</t>
  </si>
  <si>
    <t>3:30 - 4:25 pm</t>
  </si>
  <si>
    <t>4:30 - 5:25 pm</t>
  </si>
  <si>
    <t>Mofos</t>
  </si>
  <si>
    <t>WY2K</t>
  </si>
  <si>
    <t>Youth United</t>
  </si>
  <si>
    <t>Da Dui</t>
  </si>
  <si>
    <t>Eastern</t>
  </si>
  <si>
    <t>Happy Soccer</t>
  </si>
  <si>
    <t>Match Calendar (by date)</t>
    <phoneticPr fontId="3" type="noConversion"/>
  </si>
  <si>
    <t>Day</t>
    <phoneticPr fontId="3" type="noConversion"/>
  </si>
  <si>
    <t>Date</t>
    <phoneticPr fontId="3" type="noConversion"/>
  </si>
  <si>
    <t>Group</t>
    <phoneticPr fontId="3" type="noConversion"/>
  </si>
  <si>
    <t>Time</t>
    <phoneticPr fontId="3" type="noConversion"/>
  </si>
  <si>
    <t>Supervisor</t>
    <phoneticPr fontId="3" type="noConversion"/>
  </si>
  <si>
    <t>Result</t>
    <phoneticPr fontId="3" type="noConversion"/>
  </si>
  <si>
    <t>C6</t>
  </si>
  <si>
    <t>New Star</t>
  </si>
  <si>
    <t>Europa</t>
  </si>
  <si>
    <t>Y900</t>
  </si>
  <si>
    <t>Boot Boot Team</t>
  </si>
  <si>
    <t>Shooting Cannon</t>
  </si>
  <si>
    <t>What Team Fun</t>
  </si>
  <si>
    <t>S&amp;P</t>
  </si>
  <si>
    <t>Whirlwind FC</t>
  </si>
  <si>
    <t>Prince Edward</t>
  </si>
  <si>
    <t>Sunday Drogba</t>
  </si>
  <si>
    <t>JJJ</t>
  </si>
  <si>
    <t>A4</t>
    <phoneticPr fontId="3" type="noConversion"/>
  </si>
  <si>
    <t>B4</t>
    <phoneticPr fontId="3" type="noConversion"/>
  </si>
  <si>
    <t>Match Calendar (by team)</t>
    <phoneticPr fontId="3" type="noConversion"/>
  </si>
  <si>
    <t>Updated</t>
    <phoneticPr fontId="3" type="noConversion"/>
  </si>
  <si>
    <t>1st</t>
    <phoneticPr fontId="3" type="noConversion"/>
  </si>
  <si>
    <t>2nd</t>
    <phoneticPr fontId="3" type="noConversion"/>
  </si>
  <si>
    <t>3rd</t>
    <phoneticPr fontId="3" type="noConversion"/>
  </si>
  <si>
    <t>4th</t>
    <phoneticPr fontId="3" type="noConversion"/>
  </si>
  <si>
    <t>5th</t>
    <phoneticPr fontId="3" type="noConversion"/>
  </si>
  <si>
    <t>Champion/ Elite 
(1st round)</t>
    <phoneticPr fontId="3" type="noConversion"/>
  </si>
  <si>
    <t>Champion/ Elite 
(2nd round)</t>
    <phoneticPr fontId="3" type="noConversion"/>
  </si>
  <si>
    <t>Champion/ Elite 
(semi-final)</t>
    <phoneticPr fontId="3" type="noConversion"/>
  </si>
  <si>
    <t>Champion/ Elite 
(final)</t>
    <phoneticPr fontId="3" type="noConversion"/>
  </si>
  <si>
    <t>Supervisor</t>
    <phoneticPr fontId="3" type="noConversion"/>
  </si>
  <si>
    <t>Group A - 6 Teams</t>
    <phoneticPr fontId="29" type="noConversion"/>
  </si>
  <si>
    <t>How To Find You</t>
  </si>
  <si>
    <t>A2</t>
    <phoneticPr fontId="3" type="noConversion"/>
  </si>
  <si>
    <t>Jin 4 &amp; 281</t>
    <phoneticPr fontId="29" type="noConversion"/>
  </si>
  <si>
    <t>WYK 1992ers</t>
  </si>
  <si>
    <t>Group B - 6 Teams</t>
    <phoneticPr fontId="29" type="noConversion"/>
  </si>
  <si>
    <t>Vampire &amp; Friends</t>
  </si>
  <si>
    <t>FATX</t>
  </si>
  <si>
    <t>Group C - 6 Teams</t>
    <phoneticPr fontId="29" type="noConversion"/>
  </si>
  <si>
    <t>Group D - 6 Teams</t>
    <phoneticPr fontId="29" type="noConversion"/>
  </si>
  <si>
    <t>D6</t>
    <phoneticPr fontId="3" type="noConversion"/>
  </si>
  <si>
    <t>75ers &amp; Youngsters</t>
  </si>
  <si>
    <t>Delay</t>
    <phoneticPr fontId="29" type="noConversion"/>
  </si>
  <si>
    <t>WYK1992ers</t>
  </si>
  <si>
    <t>D5</t>
    <phoneticPr fontId="3" type="noConversion"/>
  </si>
  <si>
    <t>A1</t>
    <phoneticPr fontId="3" type="noConversion"/>
  </si>
  <si>
    <t>A3</t>
    <phoneticPr fontId="3" type="noConversion"/>
  </si>
  <si>
    <t>A5</t>
    <phoneticPr fontId="3" type="noConversion"/>
  </si>
  <si>
    <t>A6</t>
    <phoneticPr fontId="3" type="noConversion"/>
  </si>
  <si>
    <t>B1</t>
    <phoneticPr fontId="3" type="noConversion"/>
  </si>
  <si>
    <t>B2</t>
    <phoneticPr fontId="3" type="noConversion"/>
  </si>
  <si>
    <t>B3</t>
    <phoneticPr fontId="3" type="noConversion"/>
  </si>
  <si>
    <t>B5</t>
    <phoneticPr fontId="3" type="noConversion"/>
  </si>
  <si>
    <t>B6</t>
    <phoneticPr fontId="3" type="noConversion"/>
  </si>
  <si>
    <t>C1</t>
    <phoneticPr fontId="3" type="noConversion"/>
  </si>
  <si>
    <t>C2</t>
    <phoneticPr fontId="3" type="noConversion"/>
  </si>
  <si>
    <t>C3</t>
    <phoneticPr fontId="3" type="noConversion"/>
  </si>
  <si>
    <t>C4</t>
    <phoneticPr fontId="3" type="noConversion"/>
  </si>
  <si>
    <t>C5</t>
    <phoneticPr fontId="3" type="noConversion"/>
  </si>
  <si>
    <t>D1</t>
    <phoneticPr fontId="3" type="noConversion"/>
  </si>
  <si>
    <t>D2</t>
    <phoneticPr fontId="3" type="noConversion"/>
  </si>
  <si>
    <t>D3</t>
    <phoneticPr fontId="3" type="noConversion"/>
  </si>
  <si>
    <t>D4</t>
    <phoneticPr fontId="3" type="noConversion"/>
  </si>
  <si>
    <t>Ranking</t>
    <phoneticPr fontId="3" type="noConversion"/>
  </si>
  <si>
    <t>Galaxy WYK</t>
  </si>
  <si>
    <t>A - League</t>
    <phoneticPr fontId="3" type="noConversion"/>
  </si>
  <si>
    <t>B - League</t>
    <phoneticPr fontId="3" type="noConversion"/>
  </si>
  <si>
    <t>S - League</t>
    <phoneticPr fontId="3" type="noConversion"/>
  </si>
  <si>
    <t>Updated on</t>
    <phoneticPr fontId="3" type="noConversion"/>
  </si>
  <si>
    <t>12:45 - 1:40 pm</t>
    <phoneticPr fontId="3" type="noConversion"/>
  </si>
  <si>
    <t>1:45 - 2:40 pm</t>
    <phoneticPr fontId="3" type="noConversion"/>
  </si>
  <si>
    <t>2:45 - 3:40 pm</t>
    <phoneticPr fontId="3" type="noConversion"/>
  </si>
  <si>
    <t>B - League</t>
    <phoneticPr fontId="3" type="noConversion"/>
  </si>
  <si>
    <t>Supervisor</t>
    <phoneticPr fontId="3" type="noConversion"/>
  </si>
  <si>
    <t>Absent as</t>
    <phoneticPr fontId="3" type="noConversion"/>
  </si>
  <si>
    <t>Playing Team</t>
    <phoneticPr fontId="3" type="noConversion"/>
  </si>
  <si>
    <t>80's Union</t>
  </si>
  <si>
    <t>Da Da Dui</t>
  </si>
  <si>
    <t>Wah Yan Legend</t>
  </si>
  <si>
    <t>WYCHK 1982</t>
  </si>
  <si>
    <t>WYK 77-82</t>
  </si>
  <si>
    <t>Outjin 4 &amp; 281</t>
  </si>
  <si>
    <t>Tai Choi</t>
  </si>
  <si>
    <t>AXES</t>
  </si>
  <si>
    <t>PESG</t>
  </si>
  <si>
    <t>Unique</t>
  </si>
  <si>
    <t>Compensation for</t>
  </si>
  <si>
    <t>Match Ball</t>
  </si>
  <si>
    <t>20TH WAH YAN LEAGUE FOOTBALL TOURNAMENT (2018 - 2019)</t>
  </si>
  <si>
    <t>Senior League - 10 Teams</t>
  </si>
  <si>
    <t>A League - 15 Teams</t>
  </si>
  <si>
    <t>B League - 15 Teams</t>
  </si>
  <si>
    <t>THFC</t>
  </si>
  <si>
    <t>Bang Bros</t>
  </si>
  <si>
    <t>NEW STAR</t>
  </si>
  <si>
    <t>DELAY</t>
  </si>
  <si>
    <t>KKLM</t>
  </si>
  <si>
    <t>FAT X</t>
  </si>
  <si>
    <t>Kwong Tak Cardio</t>
  </si>
  <si>
    <t>CUJU</t>
  </si>
  <si>
    <t>93 Shines</t>
  </si>
  <si>
    <t>Y9009</t>
  </si>
  <si>
    <t>75ers and Youngster</t>
  </si>
  <si>
    <t>Strong Team</t>
  </si>
  <si>
    <t>WYK</t>
  </si>
  <si>
    <t>WYK CLASS 84-85</t>
  </si>
  <si>
    <t>Shaolin Soccer</t>
  </si>
  <si>
    <t>QRE 87</t>
  </si>
  <si>
    <t>FAT X VS WY2K</t>
  </si>
  <si>
    <t>DELAY VS Youth United</t>
  </si>
  <si>
    <t>How To Find You VS Mofos</t>
  </si>
  <si>
    <t>Happy Hunter</t>
  </si>
  <si>
    <t>Happy Hunter VS Prince Edward</t>
  </si>
  <si>
    <t>Galaxy WYK VS S&amp;P</t>
  </si>
  <si>
    <t>Eastern VS Unique</t>
  </si>
  <si>
    <t>Da Dui VS WYK1992ers</t>
  </si>
  <si>
    <t>CUJU VS Y9009</t>
  </si>
  <si>
    <t>QRE 87
Shaolin Soccer</t>
  </si>
  <si>
    <t>AXES
Bang Bros</t>
  </si>
  <si>
    <t>DELAY
FAT X</t>
  </si>
  <si>
    <t>AXES VS Bang Bros</t>
  </si>
  <si>
    <t>It's Coming Home</t>
  </si>
  <si>
    <t>1:00 - 2:15 pm</t>
  </si>
  <si>
    <t>2:20 - 3:35 pm</t>
  </si>
  <si>
    <t>3:40 - 4:35 pm</t>
  </si>
  <si>
    <t>4:40 - 5:35 pm</t>
  </si>
  <si>
    <t>9:30 - 10:25 am</t>
  </si>
  <si>
    <t>10:30 - 11:25 am</t>
  </si>
  <si>
    <t>11:30 - 12:25 pm</t>
  </si>
  <si>
    <t>S - League 
A - League</t>
  </si>
  <si>
    <t xml:space="preserve">Strong Team VS WYCHK 1982 </t>
  </si>
  <si>
    <t xml:space="preserve">Shaolin Soccer VS WYK </t>
  </si>
  <si>
    <t xml:space="preserve">Outjin 4 &amp; 281 VS  Shooting Cannon </t>
  </si>
  <si>
    <t xml:space="preserve">NEW STAR VS Tai Choi </t>
  </si>
  <si>
    <t>A - League</t>
  </si>
  <si>
    <t xml:space="preserve">KKLM VS THFC </t>
  </si>
  <si>
    <t xml:space="preserve">It's Coming Home VS What Team Fun </t>
  </si>
  <si>
    <t>A - League
B - League</t>
  </si>
  <si>
    <t xml:space="preserve">75ers and Youngster VS 93 Shines </t>
  </si>
  <si>
    <t xml:space="preserve">Kwong Tak Cardio VS Mofos </t>
  </si>
  <si>
    <t xml:space="preserve">How To Find You VS Prince Edward </t>
  </si>
  <si>
    <t xml:space="preserve">Happy Hunter VS S&amp;P </t>
  </si>
  <si>
    <t xml:space="preserve">PESG VS Shooting Cannon </t>
  </si>
  <si>
    <t xml:space="preserve">Outjin 4 &amp; 281 VS Tai Choi </t>
  </si>
  <si>
    <t xml:space="preserve">NEW STAR VS THFC </t>
  </si>
  <si>
    <t xml:space="preserve">Galaxy WYK VS Unique </t>
  </si>
  <si>
    <t xml:space="preserve">Eastern VS WYK1992ers </t>
  </si>
  <si>
    <t>Da Dui VS Y9009</t>
  </si>
  <si>
    <t xml:space="preserve">QRE 87 VS WYK 77-82 </t>
  </si>
  <si>
    <t xml:space="preserve">Wah Yan Legend VS WYK CLASS 84-85 </t>
  </si>
  <si>
    <t xml:space="preserve">KKLM VS What Team Fun </t>
  </si>
  <si>
    <t xml:space="preserve">It's Coming Home VS WY2K </t>
  </si>
  <si>
    <t>S - League
A - League</t>
  </si>
  <si>
    <t xml:space="preserve">FAT X VS Youth United </t>
  </si>
  <si>
    <t xml:space="preserve">AXES VS DELAY </t>
  </si>
  <si>
    <t xml:space="preserve">75ers and Youngster VS CUJU </t>
  </si>
  <si>
    <t xml:space="preserve">80's Union VS Da Da Dui </t>
  </si>
  <si>
    <t xml:space="preserve">Wah Yan Legend VS WYCHK 1982 </t>
  </si>
  <si>
    <t xml:space="preserve">Kwong Tak Cardio VS Prince Edward </t>
  </si>
  <si>
    <t xml:space="preserve">How To Find You VS S&amp;P </t>
  </si>
  <si>
    <t>S - League
B - League</t>
  </si>
  <si>
    <t xml:space="preserve">PESG VS Tai Choi </t>
  </si>
  <si>
    <t xml:space="preserve">Outjin 4 &amp; 281 VS THFC </t>
  </si>
  <si>
    <t xml:space="preserve">NEW STAR VS What Team Fun </t>
  </si>
  <si>
    <t xml:space="preserve">Strong Team VS WYK </t>
  </si>
  <si>
    <t xml:space="preserve">Shaolin Soccer VS WYK 77-82 </t>
  </si>
  <si>
    <t xml:space="preserve">Happy Hunter VS Unique </t>
  </si>
  <si>
    <t xml:space="preserve">Galaxy WYK VS WYK1992ers </t>
  </si>
  <si>
    <t xml:space="preserve">KKLM VS WY2K </t>
  </si>
  <si>
    <t xml:space="preserve">It's Coming Home VS Youth United </t>
  </si>
  <si>
    <t xml:space="preserve">Bang Bros VS DELAY </t>
  </si>
  <si>
    <t xml:space="preserve">Da Da Dui VS WYK CLASS 84-85 </t>
  </si>
  <si>
    <t xml:space="preserve">80's Union VS QRE 87 </t>
  </si>
  <si>
    <t>Eastern VS Y9009</t>
  </si>
  <si>
    <t xml:space="preserve">93 Shines VS CUJU </t>
  </si>
  <si>
    <t xml:space="preserve">75ers and Youngster VS Da Dui </t>
  </si>
  <si>
    <t xml:space="preserve">Mofos VS Prince Edward </t>
  </si>
  <si>
    <t xml:space="preserve">Kwong Tak Cardio VS S&amp;P </t>
  </si>
  <si>
    <t>1:00 - 1:55 pm</t>
  </si>
  <si>
    <t>2:00 - 2:55 pm</t>
  </si>
  <si>
    <t>3:00 - 4:15 pm</t>
  </si>
  <si>
    <t>4:20 - 5:35 pm</t>
  </si>
  <si>
    <t xml:space="preserve">AXES VS FAT X </t>
  </si>
  <si>
    <t xml:space="preserve">Shooting Cannon VS Tai Choi </t>
  </si>
  <si>
    <t xml:space="preserve">Wah Yan Legend VS WYK </t>
  </si>
  <si>
    <t xml:space="preserve">Strong Team VS WYK 77-82 </t>
  </si>
  <si>
    <t>A - League
S - League</t>
  </si>
  <si>
    <t xml:space="preserve">PESG VS THFC </t>
  </si>
  <si>
    <t xml:space="preserve">Outjin 4 &amp; 281 VS What Team Fun </t>
  </si>
  <si>
    <t xml:space="preserve">NEW STAR VS WY2K </t>
  </si>
  <si>
    <t xml:space="preserve">How To Find You VS Unique </t>
  </si>
  <si>
    <t xml:space="preserve">Happy Hunter VS WYK1992ers </t>
  </si>
  <si>
    <t>Galaxy WYK VS Y9009</t>
  </si>
  <si>
    <t xml:space="preserve">WYCHK 1982 VS WYK CLASS 84-85 </t>
  </si>
  <si>
    <t xml:space="preserve">Da Da Dui VS QRE 87 </t>
  </si>
  <si>
    <t xml:space="preserve">KKLM VS Youth United </t>
  </si>
  <si>
    <t xml:space="preserve">Bang Bros VS FAT X </t>
  </si>
  <si>
    <t xml:space="preserve">93 Shines VS Da Dui </t>
  </si>
  <si>
    <t xml:space="preserve">75ers and Youngster VS Eastern </t>
  </si>
  <si>
    <t xml:space="preserve">Mofos VS S&amp;P </t>
  </si>
  <si>
    <t xml:space="preserve">80's Union VS Shaolin Soccer </t>
  </si>
  <si>
    <t xml:space="preserve">WYCHK 1982 VS WYK </t>
  </si>
  <si>
    <t xml:space="preserve">AXES VS It's Coming Home </t>
  </si>
  <si>
    <t xml:space="preserve">Shooting Cannon VS THFC </t>
  </si>
  <si>
    <t xml:space="preserve">PESG VS What Team Fun </t>
  </si>
  <si>
    <t xml:space="preserve">Outjin 4 &amp; 281 VS WY2K </t>
  </si>
  <si>
    <t xml:space="preserve">Kwong Tak Cardio VS Unique </t>
  </si>
  <si>
    <t xml:space="preserve">How To Find You VS WYK1992ers </t>
  </si>
  <si>
    <t>Happy Hunter VS Y9009</t>
  </si>
  <si>
    <t xml:space="preserve">Wah Yan Legend VS WYK 77-82 </t>
  </si>
  <si>
    <t xml:space="preserve">QRE 87 VS WYK CLASS 84-85 </t>
  </si>
  <si>
    <t xml:space="preserve">NEW STAR VS Youth United </t>
  </si>
  <si>
    <t xml:space="preserve">CUJU VS Da Dui </t>
  </si>
  <si>
    <t xml:space="preserve">93 Shines VS Eastern </t>
  </si>
  <si>
    <t xml:space="preserve">75ers and Youngster VS Galaxy WYK </t>
  </si>
  <si>
    <t xml:space="preserve">Da Da Dui VS Shaolin Soccer </t>
  </si>
  <si>
    <t xml:space="preserve">80's Union VS Strong Team </t>
  </si>
  <si>
    <t xml:space="preserve">Bang Bros VS It's Coming Home </t>
  </si>
  <si>
    <t xml:space="preserve">DELAY VS FAT X </t>
  </si>
  <si>
    <t xml:space="preserve">Mofos VS Unique </t>
  </si>
  <si>
    <t xml:space="preserve">AXES VS KKLM </t>
  </si>
  <si>
    <t xml:space="preserve">Kwong Tak Cardio VS WYK1992ers </t>
  </si>
  <si>
    <t>How To Find You VS Y9009</t>
  </si>
  <si>
    <t xml:space="preserve">CUJU VS Eastern </t>
  </si>
  <si>
    <t xml:space="preserve">Tai Choi VS THFC </t>
  </si>
  <si>
    <t xml:space="preserve">Shooting Cannon VS What Team Fun </t>
  </si>
  <si>
    <t xml:space="preserve">QRE 87 VS Shaolin Soccer </t>
  </si>
  <si>
    <t xml:space="preserve">Da Da Dui VS Strong Team </t>
  </si>
  <si>
    <t xml:space="preserve">PESG VS WY2K </t>
  </si>
  <si>
    <t xml:space="preserve">Outjin 4 &amp; 281 VS Youth United </t>
  </si>
  <si>
    <t xml:space="preserve">93 Shines VS Galaxy WYK </t>
  </si>
  <si>
    <t xml:space="preserve">75ers and Youngster VS Happy Hunter </t>
  </si>
  <si>
    <t xml:space="preserve">Prince Edward VS Unique </t>
  </si>
  <si>
    <t xml:space="preserve">80's Union VS Wah Yan Legend </t>
  </si>
  <si>
    <t xml:space="preserve">WYCHK 1982 VS WYK 77-82 </t>
  </si>
  <si>
    <t xml:space="preserve">Mofos VS WYK1992ers </t>
  </si>
  <si>
    <t>Kwong Tak Cardio VS Y9009</t>
  </si>
  <si>
    <t xml:space="preserve">DELAY VS It's Coming Home </t>
  </si>
  <si>
    <t xml:space="preserve">Bang Bros VS KKLM </t>
  </si>
  <si>
    <t xml:space="preserve">Tai Choi VS What Team Fun </t>
  </si>
  <si>
    <t xml:space="preserve">Shooting Cannon VS WY2K </t>
  </si>
  <si>
    <t xml:space="preserve">WYK VS WYK CLASS 84-85 </t>
  </si>
  <si>
    <t xml:space="preserve">QRE 87 VS Strong Team </t>
  </si>
  <si>
    <t xml:space="preserve">Da Dui VS Eastern </t>
  </si>
  <si>
    <t xml:space="preserve">Da Da Dui VS Wah Yan Legend </t>
  </si>
  <si>
    <t xml:space="preserve">80's Union VS WYCHK 1982 </t>
  </si>
  <si>
    <t xml:space="preserve">PESG VS Youth United </t>
  </si>
  <si>
    <t xml:space="preserve">FAT X VS It's Coming Home </t>
  </si>
  <si>
    <t>B - League
S - League</t>
  </si>
  <si>
    <t xml:space="preserve">93 Shines VS Happy Hunter </t>
  </si>
  <si>
    <t xml:space="preserve">DELAY VS KKLM </t>
  </si>
  <si>
    <t xml:space="preserve">WYK VS WYK 77-82 </t>
  </si>
  <si>
    <t xml:space="preserve">Shaolin Soccer VS WYK CLASS 84-85 </t>
  </si>
  <si>
    <t xml:space="preserve">75ers and Youngster VS How To Find You </t>
  </si>
  <si>
    <t xml:space="preserve">Prince Edward VS WYK1992ers </t>
  </si>
  <si>
    <t>Mofos VS Y9009</t>
  </si>
  <si>
    <t xml:space="preserve">AXES VS Outjin 4 &amp; 281 </t>
  </si>
  <si>
    <t xml:space="preserve">THFC VS What Team Fun </t>
  </si>
  <si>
    <t xml:space="preserve">Tai Choi VS WY2K </t>
  </si>
  <si>
    <t xml:space="preserve">CUJU VS Happy Hunter </t>
  </si>
  <si>
    <t xml:space="preserve">93 Shines VS How To Find You </t>
  </si>
  <si>
    <t xml:space="preserve">Shaolin Soccer VS Strong Team </t>
  </si>
  <si>
    <t xml:space="preserve">QRE 87 VS Wah Yan Legend </t>
  </si>
  <si>
    <t xml:space="preserve">Shooting Cannon VS Youth United </t>
  </si>
  <si>
    <t xml:space="preserve">FAT X VS KKLM </t>
  </si>
  <si>
    <t xml:space="preserve">Da Dui VS Galaxy WYK </t>
  </si>
  <si>
    <t xml:space="preserve">75ers and Youngster VS Kwong Tak Cardio </t>
  </si>
  <si>
    <t xml:space="preserve">S&amp;P VS WYK1992ers </t>
  </si>
  <si>
    <t>9:30 - 10:45 am</t>
  </si>
  <si>
    <t>10:50 - 12:05 am</t>
  </si>
  <si>
    <t>12:10 - 13:25 pm</t>
  </si>
  <si>
    <t xml:space="preserve">Da Da Dui VS WYCHK 1982 </t>
  </si>
  <si>
    <t xml:space="preserve">80's Union VS WYK </t>
  </si>
  <si>
    <t xml:space="preserve">WYK 77-82 VS WYK CLASS 84-85 </t>
  </si>
  <si>
    <t xml:space="preserve">Bang Bros VS Outjin 4 &amp; 281 </t>
  </si>
  <si>
    <t>3:00 - 3:55 pm</t>
  </si>
  <si>
    <t>4:00 - 4:55 pm</t>
  </si>
  <si>
    <t>Prince Edward VS Y9009</t>
  </si>
  <si>
    <t xml:space="preserve">CUJU VS How To Find You </t>
  </si>
  <si>
    <t xml:space="preserve">THFC VS WY2K </t>
  </si>
  <si>
    <t xml:space="preserve">Tai Choi VS Youth United </t>
  </si>
  <si>
    <t>B - League
A - League</t>
  </si>
  <si>
    <t xml:space="preserve">Eastern VS Galaxy WYK </t>
  </si>
  <si>
    <t xml:space="preserve">93 Shines VS Kwong Tak Cardio </t>
  </si>
  <si>
    <t xml:space="preserve">75ers and Youngster VS Mofos </t>
  </si>
  <si>
    <t xml:space="preserve">Shaolin Soccer VS Wah Yan Legend </t>
  </si>
  <si>
    <t xml:space="preserve">QRE 87 VS WYCHK 1982 </t>
  </si>
  <si>
    <t xml:space="preserve">It's Coming Home VS KKLM </t>
  </si>
  <si>
    <t xml:space="preserve">FAT X VS NEW STAR </t>
  </si>
  <si>
    <t xml:space="preserve">DELAY VS Outjin 4 &amp; 281 </t>
  </si>
  <si>
    <t xml:space="preserve">Bang Bros VS PESG </t>
  </si>
  <si>
    <t xml:space="preserve">AXES VS Shooting Cannon </t>
  </si>
  <si>
    <t xml:space="preserve">Da Da Dui VS WYK </t>
  </si>
  <si>
    <t xml:space="preserve">80's Union VS WYK 77-82 </t>
  </si>
  <si>
    <t xml:space="preserve">Unique VS WYK1992ers </t>
  </si>
  <si>
    <t>S&amp;P VS Y9009</t>
  </si>
  <si>
    <t xml:space="preserve">Da Dui VS Happy Hunter </t>
  </si>
  <si>
    <t xml:space="preserve">Eastern VS Happy Hunter </t>
  </si>
  <si>
    <t xml:space="preserve">Da Dui VS How To Find You </t>
  </si>
  <si>
    <t>S - League</t>
  </si>
  <si>
    <t>1:30 - 2:45 pm</t>
  </si>
  <si>
    <t>2:50 - 4:05 pm</t>
  </si>
  <si>
    <t>4:10 - 5:25 pm</t>
  </si>
  <si>
    <t xml:space="preserve">What Team Fun VS WY2K </t>
  </si>
  <si>
    <t xml:space="preserve">THFC VS Youth United </t>
  </si>
  <si>
    <t xml:space="preserve">It's Coming Home VS NEW STAR </t>
  </si>
  <si>
    <t xml:space="preserve">Strong Team VS WYK CLASS 84-85 </t>
  </si>
  <si>
    <t xml:space="preserve">Strong Team VS Wah Yan Legend </t>
  </si>
  <si>
    <t xml:space="preserve">QRE 87 VS WYK </t>
  </si>
  <si>
    <t xml:space="preserve">Da Da Dui VS WYK 77-82 </t>
  </si>
  <si>
    <t xml:space="preserve">80's Union VS WYK CLASS 84-85 </t>
  </si>
  <si>
    <t xml:space="preserve">FAT X VS Outjin 4 &amp; 281 </t>
  </si>
  <si>
    <t xml:space="preserve">DELAY VS PESG </t>
  </si>
  <si>
    <t xml:space="preserve">CUJU VS Kwong Tak Cardio </t>
  </si>
  <si>
    <t xml:space="preserve">93 Shines VS Mofos </t>
  </si>
  <si>
    <t xml:space="preserve">75ers and Youngster VS Prince Edward </t>
  </si>
  <si>
    <t xml:space="preserve">Bang Bros VS Shooting Cannon </t>
  </si>
  <si>
    <t xml:space="preserve">AXES VS Tai Choi </t>
  </si>
  <si>
    <t>Unique VS Y9009</t>
  </si>
  <si>
    <t xml:space="preserve">Galaxy WYK VS Happy Hunter </t>
  </si>
  <si>
    <t xml:space="preserve">What Team Fun VS Youth United </t>
  </si>
  <si>
    <t xml:space="preserve">KKLM VS NEW STAR </t>
  </si>
  <si>
    <t xml:space="preserve">It's Coming Home VS Outjin 4 &amp; 281 </t>
  </si>
  <si>
    <t xml:space="preserve">Eastern VS How To Find You </t>
  </si>
  <si>
    <t xml:space="preserve">Da Dui VS Kwong Tak Cardio </t>
  </si>
  <si>
    <t xml:space="preserve">FAT X VS PESG </t>
  </si>
  <si>
    <t xml:space="preserve">DELAY VS Shooting Cannon </t>
  </si>
  <si>
    <t xml:space="preserve">CUJU VS Mofos </t>
  </si>
  <si>
    <t xml:space="preserve">93 Shines VS Prince Edward </t>
  </si>
  <si>
    <t>2:45 - 4:00 pm</t>
  </si>
  <si>
    <t xml:space="preserve">Bang Bros VS Tai Choi </t>
  </si>
  <si>
    <t xml:space="preserve">AXES VS THFC </t>
  </si>
  <si>
    <t xml:space="preserve">75ers and Youngster VS S&amp;P </t>
  </si>
  <si>
    <t>WYK1992ers VS Y9009</t>
  </si>
  <si>
    <t xml:space="preserve">WY2K VS Youth United </t>
  </si>
  <si>
    <t xml:space="preserve">KKLM VS Outjin 4 &amp; 281 </t>
  </si>
  <si>
    <t xml:space="preserve">It's Coming Home VS PESG </t>
  </si>
  <si>
    <t xml:space="preserve">Galaxy WYK VS How To Find You </t>
  </si>
  <si>
    <t xml:space="preserve">Eastern VS Kwong Tak Cardio </t>
  </si>
  <si>
    <t xml:space="preserve">Da Dui VS Mofos </t>
  </si>
  <si>
    <t xml:space="preserve">FAT X VS Shooting Cannon </t>
  </si>
  <si>
    <t xml:space="preserve">CUJU VS Prince Edward </t>
  </si>
  <si>
    <t xml:space="preserve">93 Shines VS Unique </t>
  </si>
  <si>
    <t xml:space="preserve">DELAY VS Tai Choi </t>
  </si>
  <si>
    <t xml:space="preserve">Bang Bros VS THFC </t>
  </si>
  <si>
    <t xml:space="preserve">93 Shines VS S&amp;P </t>
  </si>
  <si>
    <t xml:space="preserve">75ers and Youngster VS Unique </t>
  </si>
  <si>
    <t xml:space="preserve">AXES VS What Team Fun </t>
  </si>
  <si>
    <t xml:space="preserve">NEW STAR VS Outjin 4 &amp; 281 </t>
  </si>
  <si>
    <t xml:space="preserve">KKLM VS PESG </t>
  </si>
  <si>
    <t xml:space="preserve">Happy Hunter VS How To Find You </t>
  </si>
  <si>
    <t xml:space="preserve">It's Coming Home VS Shooting Cannon </t>
  </si>
  <si>
    <t xml:space="preserve">FAT X VS Tai Choi </t>
  </si>
  <si>
    <t xml:space="preserve">Eastern VS Mofos </t>
  </si>
  <si>
    <t xml:space="preserve">Da Dui VS Prince Edward </t>
  </si>
  <si>
    <t xml:space="preserve">CUJU VS S&amp;P </t>
  </si>
  <si>
    <t xml:space="preserve">DELAY VS THFC </t>
  </si>
  <si>
    <t xml:space="preserve">Bang Bros VS What Team Fun </t>
  </si>
  <si>
    <t xml:space="preserve">Happy Hunter VS Kwong Tak Cardio </t>
  </si>
  <si>
    <t xml:space="preserve">Galaxy WYK VS Mofos </t>
  </si>
  <si>
    <t xml:space="preserve">AXES VS WY2K </t>
  </si>
  <si>
    <t xml:space="preserve">NEW STAR VS PESG </t>
  </si>
  <si>
    <t xml:space="preserve">KKLM VS Shooting Cannon </t>
  </si>
  <si>
    <t xml:space="preserve">75ers and Youngster VS WYK1992ers </t>
  </si>
  <si>
    <t xml:space="preserve">Eastern VS Prince Edward </t>
  </si>
  <si>
    <t xml:space="preserve">It's Coming Home VS Tai Choi </t>
  </si>
  <si>
    <t xml:space="preserve">FAT X VS THFC </t>
  </si>
  <si>
    <t xml:space="preserve">Da Dui VS S&amp;P </t>
  </si>
  <si>
    <t xml:space="preserve">CUJU VS Unique </t>
  </si>
  <si>
    <t xml:space="preserve">93 Shines VS WYK1992ers </t>
  </si>
  <si>
    <t xml:space="preserve">DELAY VS What Team Fun </t>
  </si>
  <si>
    <t xml:space="preserve">Bang Bros VS WY2K </t>
  </si>
  <si>
    <t xml:space="preserve">How To Find You VS Kwong Tak Cardio </t>
  </si>
  <si>
    <t xml:space="preserve">Happy Hunter VS Mofos </t>
  </si>
  <si>
    <t xml:space="preserve">AXES VS Youth United </t>
  </si>
  <si>
    <t xml:space="preserve">Outjin 4 &amp; 281 VS PESG </t>
  </si>
  <si>
    <t xml:space="preserve">NEW STAR VS Shooting Cannon </t>
  </si>
  <si>
    <t>75ers and Youngster VS Y9009</t>
  </si>
  <si>
    <t xml:space="preserve">Galaxy WYK VS Prince Edward </t>
  </si>
  <si>
    <t xml:space="preserve">KKLM VS Tai Choi </t>
  </si>
  <si>
    <t xml:space="preserve">It's Coming Home VS THFC </t>
  </si>
  <si>
    <t xml:space="preserve">Eastern VS S&amp;P </t>
  </si>
  <si>
    <t xml:space="preserve">Da Dui VS Unique </t>
  </si>
  <si>
    <t xml:space="preserve">FAT X VS What Team Fun </t>
  </si>
  <si>
    <t xml:space="preserve">DELAY VS WY2K </t>
  </si>
  <si>
    <t xml:space="preserve">Bang Bros VS Youth United </t>
  </si>
  <si>
    <t xml:space="preserve">CUJU VS WYK1992ers </t>
  </si>
  <si>
    <t>93 Shines VS Y9009</t>
  </si>
  <si>
    <t xml:space="preserve">Strong Team
WYCHK 1982
Outjin 4 &amp; 281 Shooting Cannon </t>
  </si>
  <si>
    <t>WYK 77-82
80's Union</t>
  </si>
  <si>
    <t>It's Coming Home
NEW STAR</t>
  </si>
  <si>
    <t>75ers and Youngster
93 Shines</t>
  </si>
  <si>
    <t>WY2K
Youth United</t>
  </si>
  <si>
    <t xml:space="preserve">Wah Yan Legend
WYK CLASS 84-85 
KKLM
What Team Fun </t>
  </si>
  <si>
    <t>WYK
Strong Team</t>
  </si>
  <si>
    <t xml:space="preserve">Wah Yan Legend
WYCHK 1982 
Kwong Tak Cardio
Prince Edward </t>
  </si>
  <si>
    <t>CUJU
Da Dui</t>
  </si>
  <si>
    <t xml:space="preserve">Shaolin Soccer 
WYK 77-82 
Happy Hunter
Unique </t>
  </si>
  <si>
    <t>Eastern
Galaxy WYK</t>
  </si>
  <si>
    <t>80's Union
QRE 87 
Eastern
Y9009</t>
  </si>
  <si>
    <t>PESG
THFC</t>
  </si>
  <si>
    <t>Shooting Cannon
Tai Choi
WYK
Mofos</t>
  </si>
  <si>
    <t>How To Find You
S&amp;P</t>
  </si>
  <si>
    <t>KKLM
Outjin 4 &amp; 281</t>
  </si>
  <si>
    <t>Bang Bros
FAT X 
WYK CLASS 84-85
Da Da Dui</t>
  </si>
  <si>
    <t>Tai Choi
What Team Fun</t>
  </si>
  <si>
    <t>WY2K
PESG
75ers and Youngster
CUJU</t>
  </si>
  <si>
    <t>AXES
It's Coming Home</t>
  </si>
  <si>
    <t>NEW STAR
Youth United
93 Shines
Da Dui</t>
  </si>
  <si>
    <t>THFC
DELAY</t>
  </si>
  <si>
    <t xml:space="preserve">Mofos
Unique 
Da Da Dui
Shaolin Soccer </t>
  </si>
  <si>
    <t>Happy Hunter
Kwong Tak Cardio</t>
  </si>
  <si>
    <t>Bang Bros
Shooting Cannon</t>
  </si>
  <si>
    <t>WYK1992ers
Prince Edward</t>
  </si>
  <si>
    <t>Da Da Dui
Strong Team
PESG
WY2K</t>
  </si>
  <si>
    <t>FAT X
NEW STAR</t>
  </si>
  <si>
    <t>WYCHK 1982
WYK 77-82
Y9009
WYK1992ers</t>
  </si>
  <si>
    <t>Galaxy WYK
How To Find You</t>
  </si>
  <si>
    <t xml:space="preserve">WYK
WYK CLASS 84-85 
CUJU
Galaxy WYK </t>
  </si>
  <si>
    <t>Mofos
S&amp;P</t>
  </si>
  <si>
    <t xml:space="preserve">75ers and Youngster
How To Find You
80's Union
Wah Yan Legend </t>
  </si>
  <si>
    <t>Unique
Y9009</t>
  </si>
  <si>
    <t>93 Shines
Da Dui</t>
  </si>
  <si>
    <t>Tai Choi
Outjin 4 &amp; 281</t>
  </si>
  <si>
    <t>THFC
What Team Fun</t>
  </si>
  <si>
    <t>Kwong Tak Cardio
Eastern</t>
  </si>
  <si>
    <t xml:space="preserve">CUJU
How To Find You
THFC
WY2K </t>
  </si>
  <si>
    <t>It's Coming Home
Shooting Cannon</t>
  </si>
  <si>
    <t>Happy Hunter
Mofos</t>
  </si>
  <si>
    <t>KKLM
PESG</t>
  </si>
  <si>
    <t>Prince Edward
Unique</t>
  </si>
  <si>
    <t>What Team Fun
Youth United</t>
  </si>
  <si>
    <t>AXES
Tai Choi
Unique
Y9009</t>
  </si>
  <si>
    <t xml:space="preserve">Da Dui
Kwong Tak Cardio
DELAY
Shooting Cannon </t>
  </si>
  <si>
    <t>75ers and Youngster
S&amp;P 
Bang Bros
NEW STAR</t>
  </si>
  <si>
    <t>CUJU
Eastern</t>
  </si>
  <si>
    <t>Outjin 4 &amp; 281
PESG</t>
  </si>
  <si>
    <t>What Team Fun
KKLM</t>
  </si>
  <si>
    <t xml:space="preserve">75ers and Youngster
Unique
Bang Bros
THFC </t>
  </si>
  <si>
    <t xml:space="preserve">Galaxy WYK
Kwong Tak Cardio
It's Coming Home
Shooting Cannon </t>
  </si>
  <si>
    <t>Happy Hunter
Mofos
DELAY
What Team Fun</t>
  </si>
  <si>
    <t xml:space="preserve">Eastern
Prince Edward 
It's Coming Home
Tai Choi </t>
  </si>
  <si>
    <t>AXES
NEW STAR</t>
  </si>
  <si>
    <t xml:space="preserve">How To Find You
Kwong Tak Cardio 
Outjin 4 &amp; 281
PESG </t>
  </si>
  <si>
    <t>Galaxy WYK
Prince Edward 
Tai Choi
KKLM</t>
  </si>
  <si>
    <t>93 Shines
CUJU</t>
  </si>
  <si>
    <t xml:space="preserve">Prince Edward
WYK1992ers
WYK
WYK 77-82 </t>
  </si>
  <si>
    <t xml:space="preserve">Youth United
KKLM
QRE 87
Wah Yan Legend </t>
  </si>
  <si>
    <t xml:space="preserve">FAT X
NEW STAR
QRE 87
WYCHK 1982 </t>
  </si>
  <si>
    <t>S&amp;P
Y9009
Da Da Dui
80's Union</t>
  </si>
  <si>
    <t>FAT X
Outjin 4 &amp; 281
WYK CLASS 84-85
Strong Team</t>
  </si>
  <si>
    <t>DELAY
Bang Bros</t>
  </si>
  <si>
    <t>FAT X
AXES</t>
  </si>
  <si>
    <t>Y9009
Happy Hunter</t>
  </si>
  <si>
    <t>Galaxy WYK
WYK1992ers</t>
  </si>
  <si>
    <t>How To Find You
Prince Edward</t>
  </si>
  <si>
    <t>1 : 0</t>
  </si>
  <si>
    <t>3 : 0</t>
  </si>
  <si>
    <t>0 : 1</t>
  </si>
  <si>
    <t>0 : 2</t>
  </si>
  <si>
    <t>1 : 2</t>
  </si>
  <si>
    <t>Rescheduled</t>
  </si>
  <si>
    <t>1 : 1</t>
  </si>
  <si>
    <t>0 : 0</t>
  </si>
  <si>
    <t>2 : 1</t>
  </si>
  <si>
    <t>3 : 1</t>
  </si>
  <si>
    <t>2 : 0</t>
  </si>
  <si>
    <t>1 : 3</t>
  </si>
  <si>
    <t>0 : 3</t>
  </si>
  <si>
    <t>Prince Edward VS S&amp;P</t>
  </si>
  <si>
    <t>Prince Edward VS S&amp;P
[AXES VS NEW STAR]</t>
  </si>
  <si>
    <t xml:space="preserve">S&amp;P VS Unique 
[Bang Bros VS NEW STAR] </t>
  </si>
  <si>
    <t>[S&amp;P VS Unique]</t>
  </si>
  <si>
    <t>0 : 6</t>
  </si>
  <si>
    <t>2 : 2</t>
  </si>
  <si>
    <t>[rematch]</t>
  </si>
  <si>
    <t>[Suspended]</t>
  </si>
  <si>
    <t>1:30 - 2:25 pm</t>
  </si>
  <si>
    <t>75ers and Youngster
[WYK1992ers]</t>
  </si>
  <si>
    <t>AXES VS PESG</t>
  </si>
  <si>
    <t>1 : 4</t>
  </si>
  <si>
    <t>[1 : 1]</t>
  </si>
  <si>
    <t>0 : 4</t>
  </si>
  <si>
    <t xml:space="preserve">Kwong Tak Cardio VS Galaxy WYK </t>
  </si>
  <si>
    <t>Galaxy WYK VS CUJU</t>
  </si>
  <si>
    <t>6 : 0</t>
  </si>
  <si>
    <t>0 : 5</t>
  </si>
  <si>
    <t>2 : 4</t>
  </si>
  <si>
    <t>Shaolin Soccer VS WYCHK 1982</t>
  </si>
  <si>
    <t>4 : 2</t>
  </si>
  <si>
    <t>Rescheduled due to bad weather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</si>
</sst>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-* #,##0_-;\-* #,##0_-;_-* &quot;-&quot;_-;_-@_-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  <font>
      <b/>
      <sz val="12"/>
      <name val="新細明體"/>
      <family val="1"/>
      <charset val="136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1"/>
      <charset val="13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Calibri"/>
      <family val="2"/>
      <charset val="136"/>
      <scheme val="minor"/>
    </font>
    <font>
      <sz val="12"/>
      <color theme="0" tint="-0.249977111117893"/>
      <name val="Arial"/>
      <family val="2"/>
    </font>
    <font>
      <sz val="12"/>
      <color theme="0" tint="-0.249977111117893"/>
      <name val="新細明體"/>
      <family val="1"/>
      <charset val="136"/>
    </font>
    <font>
      <sz val="12"/>
      <color theme="1" tint="4.9989318521683403E-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2" fillId="3" borderId="0" applyNumberFormat="0" applyBorder="0" applyAlignment="0" applyProtection="0"/>
    <xf numFmtId="0" fontId="16" fillId="20" borderId="1" applyNumberFormat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7" borderId="1" applyNumberFormat="0" applyAlignment="0" applyProtection="0"/>
    <xf numFmtId="0" fontId="17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5" fillId="24" borderId="0" xfId="0" applyFont="1" applyFill="1" applyAlignment="1">
      <alignment vertical="top"/>
    </xf>
    <xf numFmtId="0" fontId="4" fillId="24" borderId="0" xfId="0" applyFont="1" applyFill="1" applyAlignment="1">
      <alignment vertical="top"/>
    </xf>
    <xf numFmtId="0" fontId="4" fillId="25" borderId="10" xfId="0" applyFont="1" applyFill="1" applyBorder="1" applyAlignment="1">
      <alignment horizontal="center" vertical="top"/>
    </xf>
    <xf numFmtId="0" fontId="5" fillId="25" borderId="11" xfId="0" applyFont="1" applyFill="1" applyBorder="1" applyAlignment="1">
      <alignment horizontal="center" vertical="top"/>
    </xf>
    <xf numFmtId="0" fontId="4" fillId="24" borderId="12" xfId="0" applyFont="1" applyFill="1" applyBorder="1" applyAlignment="1">
      <alignment horizontal="center" vertical="top"/>
    </xf>
    <xf numFmtId="0" fontId="4" fillId="24" borderId="12" xfId="46" applyFont="1" applyFill="1" applyBorder="1" applyAlignment="1">
      <alignment horizontal="center" vertical="top"/>
    </xf>
    <xf numFmtId="0" fontId="4" fillId="24" borderId="13" xfId="46" applyFont="1" applyFill="1" applyBorder="1" applyAlignment="1">
      <alignment horizontal="center" vertical="top"/>
    </xf>
    <xf numFmtId="41" fontId="4" fillId="24" borderId="10" xfId="0" applyNumberFormat="1" applyFont="1" applyFill="1" applyBorder="1" applyAlignment="1">
      <alignment horizontal="right" vertical="top"/>
    </xf>
    <xf numFmtId="41" fontId="4" fillId="24" borderId="11" xfId="0" applyNumberFormat="1" applyFont="1" applyFill="1" applyBorder="1" applyAlignment="1">
      <alignment horizontal="right" vertical="top"/>
    </xf>
    <xf numFmtId="0" fontId="5" fillId="25" borderId="14" xfId="0" applyFont="1" applyFill="1" applyBorder="1" applyAlignment="1">
      <alignment horizontal="center" vertical="top"/>
    </xf>
    <xf numFmtId="0" fontId="5" fillId="24" borderId="15" xfId="0" applyFont="1" applyFill="1" applyBorder="1" applyAlignment="1">
      <alignment vertical="top"/>
    </xf>
    <xf numFmtId="164" fontId="4" fillId="24" borderId="11" xfId="0" applyNumberFormat="1" applyFont="1" applyFill="1" applyBorder="1" applyAlignment="1" applyProtection="1">
      <alignment horizontal="right" vertical="top"/>
      <protection locked="0"/>
    </xf>
    <xf numFmtId="164" fontId="4" fillId="24" borderId="0" xfId="0" applyNumberFormat="1" applyFont="1" applyFill="1" applyAlignment="1">
      <alignment vertical="top"/>
    </xf>
    <xf numFmtId="0" fontId="4" fillId="24" borderId="0" xfId="0" applyFont="1" applyFill="1" applyAlignment="1">
      <alignment horizontal="center" vertical="top"/>
    </xf>
    <xf numFmtId="0" fontId="4" fillId="24" borderId="0" xfId="0" applyFont="1" applyFill="1" applyAlignment="1">
      <alignment vertical="top" wrapText="1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4" fillId="25" borderId="16" xfId="0" applyFont="1" applyFill="1" applyBorder="1" applyAlignment="1">
      <alignment horizontal="left" vertical="top"/>
    </xf>
    <xf numFmtId="0" fontId="0" fillId="26" borderId="16" xfId="0" applyFill="1" applyBorder="1" applyAlignment="1">
      <alignment vertical="top"/>
    </xf>
    <xf numFmtId="0" fontId="0" fillId="26" borderId="10" xfId="0" applyFill="1" applyBorder="1" applyAlignment="1">
      <alignment vertical="top"/>
    </xf>
    <xf numFmtId="0" fontId="25" fillId="0" borderId="0" xfId="47" applyFont="1" applyFill="1" applyAlignment="1">
      <alignment vertical="top"/>
    </xf>
    <xf numFmtId="0" fontId="26" fillId="0" borderId="0" xfId="47" applyFont="1" applyFill="1" applyAlignment="1">
      <alignment vertical="top"/>
    </xf>
    <xf numFmtId="0" fontId="1" fillId="0" borderId="0" xfId="47">
      <alignment vertical="center"/>
    </xf>
    <xf numFmtId="0" fontId="25" fillId="0" borderId="15" xfId="47" applyFont="1" applyFill="1" applyBorder="1" applyAlignment="1">
      <alignment vertical="top"/>
    </xf>
    <xf numFmtId="0" fontId="26" fillId="0" borderId="10" xfId="47" applyFont="1" applyFill="1" applyBorder="1" applyAlignment="1">
      <alignment horizontal="center" vertical="top"/>
    </xf>
    <xf numFmtId="0" fontId="25" fillId="0" borderId="11" xfId="47" applyFont="1" applyFill="1" applyBorder="1" applyAlignment="1">
      <alignment horizontal="center" vertical="top"/>
    </xf>
    <xf numFmtId="0" fontId="25" fillId="0" borderId="0" xfId="47" applyFont="1" applyFill="1" applyBorder="1" applyAlignment="1">
      <alignment horizontal="center" vertical="top"/>
    </xf>
    <xf numFmtId="0" fontId="25" fillId="0" borderId="11" xfId="47" applyFont="1" applyFill="1" applyBorder="1" applyAlignment="1">
      <alignment horizontal="center" vertical="top" wrapText="1"/>
    </xf>
    <xf numFmtId="0" fontId="26" fillId="0" borderId="0" xfId="47" applyFont="1" applyFill="1" applyAlignment="1">
      <alignment vertical="top" wrapText="1"/>
    </xf>
    <xf numFmtId="0" fontId="26" fillId="27" borderId="16" xfId="47" applyFont="1" applyFill="1" applyBorder="1" applyAlignment="1">
      <alignment horizontal="left" vertical="top"/>
    </xf>
    <xf numFmtId="0" fontId="28" fillId="27" borderId="16" xfId="47" applyFont="1" applyFill="1" applyBorder="1" applyAlignment="1">
      <alignment vertical="top"/>
    </xf>
    <xf numFmtId="0" fontId="28" fillId="27" borderId="0" xfId="47" applyFont="1" applyFill="1" applyBorder="1" applyAlignment="1">
      <alignment vertical="top"/>
    </xf>
    <xf numFmtId="0" fontId="28" fillId="27" borderId="14" xfId="47" applyFont="1" applyFill="1" applyBorder="1" applyAlignment="1">
      <alignment vertical="top"/>
    </xf>
    <xf numFmtId="0" fontId="4" fillId="24" borderId="12" xfId="47" applyFont="1" applyFill="1" applyBorder="1" applyAlignment="1">
      <alignment horizontal="center" vertical="top"/>
    </xf>
    <xf numFmtId="16" fontId="26" fillId="0" borderId="10" xfId="43" applyNumberFormat="1" applyFont="1" applyFill="1" applyBorder="1" applyAlignment="1">
      <alignment horizontal="right" vertical="top"/>
    </xf>
    <xf numFmtId="16" fontId="26" fillId="0" borderId="10" xfId="47" applyNumberFormat="1" applyFont="1" applyFill="1" applyBorder="1" applyAlignment="1">
      <alignment horizontal="center" vertical="top"/>
    </xf>
    <xf numFmtId="16" fontId="26" fillId="0" borderId="0" xfId="47" applyNumberFormat="1" applyFont="1" applyFill="1" applyBorder="1" applyAlignment="1">
      <alignment horizontal="right" vertical="top"/>
    </xf>
    <xf numFmtId="16" fontId="26" fillId="0" borderId="11" xfId="47" applyNumberFormat="1" applyFont="1" applyFill="1" applyBorder="1" applyAlignment="1">
      <alignment horizontal="right" vertical="top"/>
    </xf>
    <xf numFmtId="0" fontId="28" fillId="27" borderId="11" xfId="47" applyFont="1" applyFill="1" applyBorder="1" applyAlignment="1">
      <alignment vertical="top"/>
    </xf>
    <xf numFmtId="164" fontId="26" fillId="0" borderId="11" xfId="47" applyNumberFormat="1" applyFont="1" applyFill="1" applyBorder="1" applyAlignment="1" applyProtection="1">
      <alignment horizontal="right" vertical="top"/>
      <protection locked="0"/>
    </xf>
    <xf numFmtId="16" fontId="30" fillId="0" borderId="10" xfId="43" applyNumberFormat="1" applyFont="1" applyFill="1" applyBorder="1" applyAlignment="1">
      <alignment horizontal="right" vertical="top"/>
    </xf>
    <xf numFmtId="0" fontId="31" fillId="27" borderId="16" xfId="47" applyFont="1" applyFill="1" applyBorder="1" applyAlignment="1">
      <alignment vertical="top"/>
    </xf>
    <xf numFmtId="16" fontId="30" fillId="0" borderId="11" xfId="47" applyNumberFormat="1" applyFont="1" applyFill="1" applyBorder="1" applyAlignment="1">
      <alignment horizontal="right" vertical="top"/>
    </xf>
    <xf numFmtId="0" fontId="31" fillId="27" borderId="11" xfId="47" applyFont="1" applyFill="1" applyBorder="1" applyAlignment="1">
      <alignment vertical="top"/>
    </xf>
    <xf numFmtId="0" fontId="25" fillId="0" borderId="10" xfId="0" applyFont="1" applyBorder="1" applyAlignment="1">
      <alignment horizontal="center" vertical="center"/>
    </xf>
    <xf numFmtId="0" fontId="4" fillId="24" borderId="21" xfId="0" applyFont="1" applyFill="1" applyBorder="1" applyAlignment="1">
      <alignment vertical="top"/>
    </xf>
    <xf numFmtId="0" fontId="5" fillId="24" borderId="11" xfId="0" applyFont="1" applyFill="1" applyBorder="1" applyAlignment="1">
      <alignment horizontal="center" vertical="top"/>
    </xf>
    <xf numFmtId="14" fontId="4" fillId="24" borderId="0" xfId="0" applyNumberFormat="1" applyFont="1" applyFill="1" applyAlignment="1">
      <alignment vertical="top"/>
    </xf>
    <xf numFmtId="0" fontId="4" fillId="26" borderId="20" xfId="0" applyFont="1" applyFill="1" applyBorder="1" applyAlignment="1">
      <alignment horizontal="center" vertical="top" wrapText="1"/>
    </xf>
    <xf numFmtId="0" fontId="4" fillId="26" borderId="14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20" fontId="32" fillId="0" borderId="11" xfId="0" quotePrefix="1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20" fontId="32" fillId="0" borderId="11" xfId="0" applyNumberFormat="1" applyFont="1" applyFill="1" applyBorder="1" applyAlignment="1">
      <alignment horizontal="center" vertical="center"/>
    </xf>
    <xf numFmtId="0" fontId="32" fillId="29" borderId="11" xfId="42" applyFont="1" applyFill="1" applyBorder="1" applyAlignment="1">
      <alignment horizontal="center" vertical="center"/>
    </xf>
    <xf numFmtId="0" fontId="32" fillId="0" borderId="11" xfId="42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9" fontId="32" fillId="0" borderId="11" xfId="48" applyFont="1" applyFill="1" applyBorder="1" applyAlignment="1">
      <alignment horizontal="center" vertical="center"/>
    </xf>
    <xf numFmtId="0" fontId="32" fillId="0" borderId="11" xfId="42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20" fontId="32" fillId="32" borderId="11" xfId="0" quotePrefix="1" applyNumberFormat="1" applyFont="1" applyFill="1" applyBorder="1" applyAlignment="1">
      <alignment horizontal="center" vertical="center"/>
    </xf>
    <xf numFmtId="0" fontId="32" fillId="31" borderId="11" xfId="42" applyFont="1" applyFill="1" applyBorder="1" applyAlignment="1">
      <alignment horizontal="center" vertical="center"/>
    </xf>
    <xf numFmtId="15" fontId="5" fillId="24" borderId="21" xfId="0" applyNumberFormat="1" applyFont="1" applyFill="1" applyBorder="1" applyAlignment="1">
      <alignment vertical="top"/>
    </xf>
    <xf numFmtId="15" fontId="6" fillId="0" borderId="22" xfId="0" applyNumberFormat="1" applyFont="1" applyBorder="1" applyAlignment="1">
      <alignment vertical="top"/>
    </xf>
    <xf numFmtId="0" fontId="32" fillId="28" borderId="11" xfId="0" applyFont="1" applyFill="1" applyBorder="1" applyAlignment="1">
      <alignment horizontal="center" vertical="center"/>
    </xf>
    <xf numFmtId="16" fontId="32" fillId="28" borderId="11" xfId="0" applyNumberFormat="1" applyFont="1" applyFill="1" applyBorder="1" applyAlignment="1">
      <alignment horizontal="center" vertical="center"/>
    </xf>
    <xf numFmtId="16" fontId="32" fillId="0" borderId="11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16" fontId="32" fillId="0" borderId="11" xfId="0" applyNumberFormat="1" applyFont="1" applyFill="1" applyBorder="1" applyAlignment="1">
      <alignment horizontal="center" vertical="center" wrapText="1"/>
    </xf>
    <xf numFmtId="16" fontId="32" fillId="0" borderId="17" xfId="0" applyNumberFormat="1" applyFont="1" applyFill="1" applyBorder="1" applyAlignment="1">
      <alignment horizontal="center" vertical="center" wrapText="1"/>
    </xf>
    <xf numFmtId="16" fontId="32" fillId="0" borderId="14" xfId="0" applyNumberFormat="1" applyFont="1" applyFill="1" applyBorder="1" applyAlignment="1">
      <alignment horizontal="center" vertical="center" wrapText="1"/>
    </xf>
    <xf numFmtId="0" fontId="32" fillId="28" borderId="20" xfId="0" applyFont="1" applyFill="1" applyBorder="1" applyAlignment="1">
      <alignment horizontal="center" vertical="center"/>
    </xf>
    <xf numFmtId="0" fontId="32" fillId="28" borderId="17" xfId="0" applyFont="1" applyFill="1" applyBorder="1" applyAlignment="1">
      <alignment horizontal="center" vertical="center"/>
    </xf>
    <xf numFmtId="0" fontId="32" fillId="28" borderId="14" xfId="0" applyFont="1" applyFill="1" applyBorder="1" applyAlignment="1">
      <alignment horizontal="center" vertical="center"/>
    </xf>
    <xf numFmtId="16" fontId="32" fillId="28" borderId="20" xfId="0" applyNumberFormat="1" applyFont="1" applyFill="1" applyBorder="1" applyAlignment="1">
      <alignment horizontal="center" vertical="center"/>
    </xf>
    <xf numFmtId="16" fontId="32" fillId="28" borderId="17" xfId="0" applyNumberFormat="1" applyFont="1" applyFill="1" applyBorder="1" applyAlignment="1">
      <alignment horizontal="center" vertical="center"/>
    </xf>
    <xf numFmtId="16" fontId="32" fillId="28" borderId="14" xfId="0" applyNumberFormat="1" applyFont="1" applyFill="1" applyBorder="1" applyAlignment="1">
      <alignment horizontal="center" vertical="center"/>
    </xf>
    <xf numFmtId="16" fontId="32" fillId="0" borderId="20" xfId="0" applyNumberFormat="1" applyFont="1" applyFill="1" applyBorder="1" applyAlignment="1">
      <alignment horizontal="center" vertical="center"/>
    </xf>
    <xf numFmtId="16" fontId="32" fillId="0" borderId="17" xfId="0" applyNumberFormat="1" applyFont="1" applyFill="1" applyBorder="1" applyAlignment="1">
      <alignment horizontal="center" vertical="center"/>
    </xf>
    <xf numFmtId="16" fontId="32" fillId="0" borderId="14" xfId="0" applyNumberFormat="1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30" borderId="20" xfId="0" applyFont="1" applyFill="1" applyBorder="1" applyAlignment="1">
      <alignment horizontal="center" vertical="center"/>
    </xf>
    <xf numFmtId="0" fontId="32" fillId="30" borderId="17" xfId="0" applyFont="1" applyFill="1" applyBorder="1" applyAlignment="1">
      <alignment horizontal="center" vertical="center"/>
    </xf>
    <xf numFmtId="0" fontId="32" fillId="30" borderId="14" xfId="0" applyFont="1" applyFill="1" applyBorder="1" applyAlignment="1">
      <alignment horizontal="center" vertical="center"/>
    </xf>
    <xf numFmtId="16" fontId="32" fillId="30" borderId="20" xfId="0" applyNumberFormat="1" applyFont="1" applyFill="1" applyBorder="1" applyAlignment="1">
      <alignment horizontal="center" vertical="center"/>
    </xf>
    <xf numFmtId="16" fontId="32" fillId="30" borderId="17" xfId="0" applyNumberFormat="1" applyFont="1" applyFill="1" applyBorder="1" applyAlignment="1">
      <alignment horizontal="center" vertical="center"/>
    </xf>
    <xf numFmtId="16" fontId="32" fillId="30" borderId="14" xfId="0" applyNumberFormat="1" applyFont="1" applyFill="1" applyBorder="1" applyAlignment="1">
      <alignment horizontal="center" vertical="center"/>
    </xf>
    <xf numFmtId="0" fontId="32" fillId="31" borderId="11" xfId="0" applyFont="1" applyFill="1" applyBorder="1" applyAlignment="1">
      <alignment horizontal="center" vertical="center" wrapText="1"/>
    </xf>
    <xf numFmtId="16" fontId="32" fillId="0" borderId="20" xfId="0" applyNumberFormat="1" applyFont="1" applyFill="1" applyBorder="1" applyAlignment="1">
      <alignment horizontal="center" vertical="center" wrapText="1"/>
    </xf>
    <xf numFmtId="15" fontId="25" fillId="0" borderId="21" xfId="47" applyNumberFormat="1" applyFont="1" applyFill="1" applyBorder="1" applyAlignment="1">
      <alignment vertical="top"/>
    </xf>
    <xf numFmtId="15" fontId="27" fillId="0" borderId="22" xfId="47" applyNumberFormat="1" applyFont="1" applyFill="1" applyBorder="1" applyAlignment="1">
      <alignment vertical="top"/>
    </xf>
    <xf numFmtId="0" fontId="25" fillId="0" borderId="19" xfId="47" applyFont="1" applyFill="1" applyBorder="1" applyAlignment="1">
      <alignment horizontal="center" vertical="top"/>
    </xf>
    <xf numFmtId="0" fontId="26" fillId="0" borderId="18" xfId="47" applyFont="1" applyFill="1" applyBorder="1" applyAlignment="1">
      <alignment vertical="top"/>
    </xf>
    <xf numFmtId="0" fontId="26" fillId="0" borderId="23" xfId="47" applyFont="1" applyFill="1" applyBorder="1" applyAlignment="1">
      <alignment vertical="top"/>
    </xf>
    <xf numFmtId="20" fontId="32" fillId="0" borderId="20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4" borderId="13" xfId="0" applyFont="1" applyFill="1" applyBorder="1" applyAlignment="1">
      <alignment horizontal="center" vertical="top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7"/>
    <cellStyle name="Note" xfId="37"/>
    <cellStyle name="Output" xfId="38"/>
    <cellStyle name="Percent" xfId="48" builtinId="5"/>
    <cellStyle name="Title" xfId="39"/>
    <cellStyle name="Total" xfId="40"/>
    <cellStyle name="Warning Text" xfId="41"/>
    <cellStyle name="一般 2" xfId="42"/>
    <cellStyle name="一般 3" xfId="43"/>
    <cellStyle name="一般 4" xfId="44"/>
    <cellStyle name="一般 5" xfId="45"/>
    <cellStyle name="一般_7th WYLCT contact" xfId="46"/>
  </cellStyles>
  <dxfs count="0"/>
  <tableStyles count="0" defaultTableStyle="TableStyleMedium9" defaultPivotStyle="PivotStyleLight16"/>
  <colors>
    <mruColors>
      <color rgb="FFFFCCCC"/>
      <color rgb="FF33CCCC"/>
      <color rgb="FF99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0" zoomScaleNormal="80" workbookViewId="0">
      <pane ySplit="3" topLeftCell="A4" activePane="bottomLeft" state="frozen"/>
      <selection activeCell="B5" sqref="B5"/>
      <selection pane="bottomLeft"/>
    </sheetView>
  </sheetViews>
  <sheetFormatPr defaultColWidth="9" defaultRowHeight="15"/>
  <cols>
    <col min="1" max="1" width="5.19921875" style="2" customWidth="1"/>
    <col min="2" max="2" width="32.796875" style="2" customWidth="1"/>
    <col min="3" max="6" width="9" style="2"/>
    <col min="7" max="7" width="9.8984375" style="2" bestFit="1" customWidth="1"/>
    <col min="8" max="10" width="9" style="2"/>
    <col min="11" max="11" width="14.19921875" style="2" customWidth="1"/>
    <col min="12" max="12" width="4.796875" style="2" customWidth="1"/>
    <col min="13" max="13" width="18.796875" style="2" customWidth="1"/>
    <col min="14" max="14" width="4.796875" style="2" customWidth="1"/>
    <col min="15" max="15" width="18.796875" style="2" customWidth="1"/>
    <col min="16" max="16" width="4.796875" style="2" customWidth="1"/>
    <col min="17" max="17" width="18.796875" style="2" customWidth="1"/>
    <col min="18" max="16384" width="9" style="2"/>
  </cols>
  <sheetData>
    <row r="1" spans="1:17" ht="16.2" thickBot="1">
      <c r="A1" s="1" t="s">
        <v>108</v>
      </c>
      <c r="B1" s="1"/>
    </row>
    <row r="2" spans="1:17" ht="16.8" thickBot="1">
      <c r="A2" s="1"/>
      <c r="B2" s="1"/>
      <c r="C2" s="1"/>
      <c r="D2" s="13">
        <f>SUM(G5:G46)-SUM('Match Calendar (by date)'!J4:J300)</f>
        <v>0</v>
      </c>
      <c r="E2" s="13">
        <f>SUM(D5:D46)-SUM(F5:F46)</f>
        <v>0</v>
      </c>
      <c r="F2" s="13">
        <f>SUM(G5:G46)-SUM(H5:H46)</f>
        <v>0</v>
      </c>
      <c r="G2" s="13" t="e">
        <f>SUM(G5:G46)-#REF!</f>
        <v>#REF!</v>
      </c>
      <c r="H2" s="11" t="s">
        <v>88</v>
      </c>
      <c r="I2" s="50"/>
      <c r="J2" s="71">
        <v>43611</v>
      </c>
      <c r="K2" s="72"/>
    </row>
    <row r="3" spans="1:17" ht="15.6">
      <c r="A3" s="3"/>
      <c r="B3" s="3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0" t="s">
        <v>5</v>
      </c>
      <c r="I3" s="10" t="s">
        <v>6</v>
      </c>
      <c r="J3" s="10" t="s">
        <v>7</v>
      </c>
      <c r="K3" s="10" t="s">
        <v>83</v>
      </c>
      <c r="L3" s="15"/>
      <c r="M3" s="53" t="s">
        <v>94</v>
      </c>
      <c r="O3" s="53" t="s">
        <v>94</v>
      </c>
      <c r="Q3" s="53" t="s">
        <v>106</v>
      </c>
    </row>
    <row r="4" spans="1:17" ht="18" customHeight="1">
      <c r="A4" s="22" t="s">
        <v>109</v>
      </c>
      <c r="B4" s="23"/>
      <c r="C4" s="23"/>
      <c r="D4" s="23"/>
      <c r="E4" s="23"/>
      <c r="F4" s="23"/>
      <c r="G4" s="23"/>
      <c r="H4" s="23"/>
      <c r="I4" s="23"/>
      <c r="J4" s="23"/>
      <c r="K4" s="24"/>
      <c r="M4" s="54" t="s">
        <v>93</v>
      </c>
      <c r="O4" s="54" t="s">
        <v>95</v>
      </c>
      <c r="Q4" s="54" t="s">
        <v>107</v>
      </c>
    </row>
    <row r="5" spans="1:17" ht="15.6">
      <c r="A5" s="5">
        <v>6</v>
      </c>
      <c r="B5" s="5" t="s">
        <v>98</v>
      </c>
      <c r="C5" s="8">
        <f>SUM(D5:F5)</f>
        <v>8</v>
      </c>
      <c r="D5" s="12">
        <f>1+1+1+1+1+1+1</f>
        <v>7</v>
      </c>
      <c r="E5" s="12">
        <f>1</f>
        <v>1</v>
      </c>
      <c r="F5" s="12"/>
      <c r="G5" s="12">
        <f>1+3+2+0+3+3+5+3</f>
        <v>20</v>
      </c>
      <c r="H5" s="12">
        <f>0+0+0+0+1+1+0+1</f>
        <v>3</v>
      </c>
      <c r="I5" s="9">
        <f>G5-H5</f>
        <v>17</v>
      </c>
      <c r="J5" s="9">
        <f>D5*3+E5*1</f>
        <v>22</v>
      </c>
      <c r="K5" s="51"/>
      <c r="O5" s="52"/>
      <c r="Q5" s="52"/>
    </row>
    <row r="6" spans="1:17" ht="15.6">
      <c r="A6" s="5">
        <v>10</v>
      </c>
      <c r="B6" s="5" t="s">
        <v>125</v>
      </c>
      <c r="C6" s="8">
        <f>SUM(D6:F6)</f>
        <v>6</v>
      </c>
      <c r="D6" s="12">
        <f>1+1+1+1+1</f>
        <v>5</v>
      </c>
      <c r="E6" s="12"/>
      <c r="F6" s="12">
        <f>1</f>
        <v>1</v>
      </c>
      <c r="G6" s="12">
        <f>0+2+2+2+6+2</f>
        <v>14</v>
      </c>
      <c r="H6" s="12">
        <f>1+1+0+1+0+1</f>
        <v>4</v>
      </c>
      <c r="I6" s="9">
        <f>G6-H6</f>
        <v>10</v>
      </c>
      <c r="J6" s="9">
        <f>D6*3+E6*1</f>
        <v>15</v>
      </c>
      <c r="K6" s="51"/>
    </row>
    <row r="7" spans="1:17" ht="15.6">
      <c r="A7" s="5">
        <v>5</v>
      </c>
      <c r="B7" s="5" t="s">
        <v>123</v>
      </c>
      <c r="C7" s="8">
        <f>SUM(D7:F7)</f>
        <v>6</v>
      </c>
      <c r="D7" s="12">
        <f>1+1+1+1+1</f>
        <v>5</v>
      </c>
      <c r="E7" s="12"/>
      <c r="F7" s="12">
        <f>1</f>
        <v>1</v>
      </c>
      <c r="G7" s="12">
        <f>2+1+1+2+2+1</f>
        <v>9</v>
      </c>
      <c r="H7" s="12">
        <f>0+0+0+1+0+3</f>
        <v>4</v>
      </c>
      <c r="I7" s="9">
        <f>G7-H7</f>
        <v>5</v>
      </c>
      <c r="J7" s="9">
        <f>D7*3+E7*1</f>
        <v>15</v>
      </c>
      <c r="K7" s="51"/>
    </row>
    <row r="8" spans="1:17" ht="15.6">
      <c r="A8" s="5">
        <v>4</v>
      </c>
      <c r="B8" s="5" t="s">
        <v>126</v>
      </c>
      <c r="C8" s="8">
        <f>SUM(D8:F8)</f>
        <v>7</v>
      </c>
      <c r="D8" s="12">
        <f>1+1+1</f>
        <v>3</v>
      </c>
      <c r="E8" s="12">
        <f>1+1</f>
        <v>2</v>
      </c>
      <c r="F8" s="12">
        <f>1+1</f>
        <v>2</v>
      </c>
      <c r="G8" s="12">
        <f>0+0+1+0+3+3+1</f>
        <v>8</v>
      </c>
      <c r="H8" s="12">
        <f>0+2+0+0+0+1+3</f>
        <v>6</v>
      </c>
      <c r="I8" s="9">
        <f>G8-H8</f>
        <v>2</v>
      </c>
      <c r="J8" s="9">
        <f>D8*3+E8*1</f>
        <v>11</v>
      </c>
      <c r="K8" s="51"/>
    </row>
    <row r="9" spans="1:17" ht="15.6">
      <c r="A9" s="5">
        <v>2</v>
      </c>
      <c r="B9" s="5" t="s">
        <v>97</v>
      </c>
      <c r="C9" s="8">
        <f>SUM(D9:F9)</f>
        <v>7</v>
      </c>
      <c r="D9" s="12">
        <f>1+1+1</f>
        <v>3</v>
      </c>
      <c r="E9" s="12">
        <f>1</f>
        <v>1</v>
      </c>
      <c r="F9" s="12">
        <f>1+1+1</f>
        <v>3</v>
      </c>
      <c r="G9" s="12">
        <f>1+1+1+0+1+1+1</f>
        <v>6</v>
      </c>
      <c r="H9" s="12">
        <f>0+2+0+0+2+3+0</f>
        <v>7</v>
      </c>
      <c r="I9" s="9">
        <f>G9-H9</f>
        <v>-1</v>
      </c>
      <c r="J9" s="9">
        <f>D9*3+E9*1</f>
        <v>10</v>
      </c>
      <c r="K9" s="51"/>
    </row>
    <row r="10" spans="1:17" ht="15.6">
      <c r="A10" s="5">
        <v>9</v>
      </c>
      <c r="B10" s="5" t="s">
        <v>100</v>
      </c>
      <c r="C10" s="8">
        <f>SUM(D10:F10)</f>
        <v>7</v>
      </c>
      <c r="D10" s="12">
        <f>1+1</f>
        <v>2</v>
      </c>
      <c r="E10" s="12">
        <f>1+1+1</f>
        <v>3</v>
      </c>
      <c r="F10" s="12">
        <f>1+1</f>
        <v>2</v>
      </c>
      <c r="G10" s="12">
        <f>0+2+0+0+2+1+1</f>
        <v>6</v>
      </c>
      <c r="H10" s="12">
        <f>0+0+1+0+2+0+2</f>
        <v>5</v>
      </c>
      <c r="I10" s="9">
        <f>G10-H10</f>
        <v>1</v>
      </c>
      <c r="J10" s="9">
        <f>D10*3+E10*1</f>
        <v>9</v>
      </c>
      <c r="K10" s="51"/>
      <c r="M10" s="52"/>
    </row>
    <row r="11" spans="1:17" ht="15.6">
      <c r="A11" s="5">
        <v>8</v>
      </c>
      <c r="B11" s="5" t="s">
        <v>124</v>
      </c>
      <c r="C11" s="8">
        <f>SUM(D11:F11)</f>
        <v>6</v>
      </c>
      <c r="D11" s="12">
        <f>1</f>
        <v>1</v>
      </c>
      <c r="E11" s="12">
        <f>1+1</f>
        <v>2</v>
      </c>
      <c r="F11" s="12">
        <f>1+1+1</f>
        <v>3</v>
      </c>
      <c r="G11" s="12">
        <f>0+0+0+0+2+4</f>
        <v>6</v>
      </c>
      <c r="H11" s="12">
        <f>0+2+2+6+2+2</f>
        <v>14</v>
      </c>
      <c r="I11" s="9">
        <f>G11-H11</f>
        <v>-8</v>
      </c>
      <c r="J11" s="9">
        <f>D11*3+E11*1</f>
        <v>5</v>
      </c>
      <c r="K11" s="51"/>
    </row>
    <row r="12" spans="1:17" ht="15.6">
      <c r="A12" s="5">
        <v>3</v>
      </c>
      <c r="B12" s="5" t="s">
        <v>127</v>
      </c>
      <c r="C12" s="8">
        <f>SUM(D12:F12)</f>
        <v>8</v>
      </c>
      <c r="D12" s="12">
        <f>1</f>
        <v>1</v>
      </c>
      <c r="E12" s="12">
        <f>1+1</f>
        <v>2</v>
      </c>
      <c r="F12" s="12">
        <f>1+1+1+1+1</f>
        <v>5</v>
      </c>
      <c r="G12" s="12">
        <f>0+0+0+1+0+0+0+2</f>
        <v>3</v>
      </c>
      <c r="H12" s="12">
        <f>0+0+1+2+3+2+5+0</f>
        <v>13</v>
      </c>
      <c r="I12" s="9">
        <f>G12-H12</f>
        <v>-10</v>
      </c>
      <c r="J12" s="9">
        <f>D12*3+E12*1</f>
        <v>5</v>
      </c>
      <c r="K12" s="51"/>
    </row>
    <row r="13" spans="1:17" ht="15.6">
      <c r="A13" s="5">
        <v>1</v>
      </c>
      <c r="B13" s="5" t="s">
        <v>96</v>
      </c>
      <c r="C13" s="8">
        <f>SUM(D13:F13)</f>
        <v>7</v>
      </c>
      <c r="D13" s="12"/>
      <c r="E13" s="12">
        <f>1+1</f>
        <v>2</v>
      </c>
      <c r="F13" s="12">
        <f>1+1+1+1+1</f>
        <v>5</v>
      </c>
      <c r="G13" s="12">
        <f>0+0+0+0+1+1+2</f>
        <v>4</v>
      </c>
      <c r="H13" s="12">
        <f>1+0+1+1+1+3+4</f>
        <v>11</v>
      </c>
      <c r="I13" s="9">
        <f>G13-H13</f>
        <v>-7</v>
      </c>
      <c r="J13" s="9">
        <f>D13*3+E13*1</f>
        <v>2</v>
      </c>
      <c r="K13" s="51"/>
      <c r="M13" s="52">
        <v>43422</v>
      </c>
    </row>
    <row r="14" spans="1:17" ht="15.6">
      <c r="A14" s="5">
        <v>7</v>
      </c>
      <c r="B14" s="5" t="s">
        <v>99</v>
      </c>
      <c r="C14" s="8">
        <f>SUM(D14:F14)</f>
        <v>6</v>
      </c>
      <c r="D14" s="12"/>
      <c r="E14" s="12">
        <f>1</f>
        <v>1</v>
      </c>
      <c r="F14" s="12">
        <f>1+1+1+1+1</f>
        <v>5</v>
      </c>
      <c r="G14" s="12">
        <f>0+0+1+0+0+0</f>
        <v>1</v>
      </c>
      <c r="H14" s="12">
        <f>3+2+1+1+1+2</f>
        <v>10</v>
      </c>
      <c r="I14" s="9">
        <f>G14-H14</f>
        <v>-9</v>
      </c>
      <c r="J14" s="9">
        <f>D14*3+E14*1</f>
        <v>1</v>
      </c>
      <c r="K14" s="51"/>
      <c r="M14" s="52"/>
    </row>
    <row r="15" spans="1:17" ht="16.2">
      <c r="A15" s="22" t="s">
        <v>110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</row>
    <row r="16" spans="1:17" ht="15.6">
      <c r="A16" s="5">
        <v>12</v>
      </c>
      <c r="B16" s="6" t="s">
        <v>112</v>
      </c>
      <c r="C16" s="8">
        <f>SUM(D16:F16)</f>
        <v>7</v>
      </c>
      <c r="D16" s="12">
        <f>1+1+1+1+1+1+1</f>
        <v>7</v>
      </c>
      <c r="E16" s="12"/>
      <c r="F16" s="12"/>
      <c r="G16" s="12">
        <f>2+2+6+3+4+6+1</f>
        <v>24</v>
      </c>
      <c r="H16" s="12">
        <f>0+1+0+0+1+0+0</f>
        <v>2</v>
      </c>
      <c r="I16" s="9">
        <f>G16-H16</f>
        <v>22</v>
      </c>
      <c r="J16" s="9">
        <f>D16*3+E16*1</f>
        <v>21</v>
      </c>
      <c r="K16" s="51"/>
      <c r="O16" s="52"/>
    </row>
    <row r="17" spans="1:17" ht="15.6">
      <c r="A17" s="5">
        <v>6</v>
      </c>
      <c r="B17" s="6" t="s">
        <v>116</v>
      </c>
      <c r="C17" s="8">
        <f>SUM(D17:F17)</f>
        <v>8</v>
      </c>
      <c r="D17" s="12">
        <f>1+1+1+1+1+1</f>
        <v>6</v>
      </c>
      <c r="E17" s="12">
        <f>1</f>
        <v>1</v>
      </c>
      <c r="F17" s="12">
        <f>1</f>
        <v>1</v>
      </c>
      <c r="G17" s="12">
        <f>2+3+2+1+1+1+3+2</f>
        <v>15</v>
      </c>
      <c r="H17" s="12">
        <f>0+0+0+0+2+1+1+0</f>
        <v>4</v>
      </c>
      <c r="I17" s="9">
        <f>G17-H17</f>
        <v>11</v>
      </c>
      <c r="J17" s="9">
        <f>D17*3+E17*1</f>
        <v>19</v>
      </c>
      <c r="K17" s="51"/>
      <c r="M17" s="52"/>
      <c r="O17" s="52"/>
    </row>
    <row r="18" spans="1:17" ht="15.6">
      <c r="A18" s="5">
        <v>5</v>
      </c>
      <c r="B18" s="6" t="s">
        <v>141</v>
      </c>
      <c r="C18" s="8">
        <f>SUM(D18:F18)</f>
        <v>8</v>
      </c>
      <c r="D18" s="12">
        <f>1+1+1+1+1</f>
        <v>5</v>
      </c>
      <c r="E18" s="12">
        <f>1</f>
        <v>1</v>
      </c>
      <c r="F18" s="12">
        <f>1+1</f>
        <v>2</v>
      </c>
      <c r="G18" s="12">
        <f>3+3+0+3+1+1+2+0</f>
        <v>13</v>
      </c>
      <c r="H18" s="12">
        <f>0+1+2+1+0+1+1+2</f>
        <v>8</v>
      </c>
      <c r="I18" s="9">
        <f>G18-H18</f>
        <v>5</v>
      </c>
      <c r="J18" s="9">
        <f>D18*3+E18*1</f>
        <v>16</v>
      </c>
      <c r="K18" s="51"/>
      <c r="M18" s="52">
        <v>43429</v>
      </c>
    </row>
    <row r="19" spans="1:17" ht="15.6">
      <c r="A19" s="5">
        <v>8</v>
      </c>
      <c r="B19" s="6" t="s">
        <v>101</v>
      </c>
      <c r="C19" s="8">
        <f>SUM(D19:F19)</f>
        <v>8</v>
      </c>
      <c r="D19" s="12">
        <f>1+1+1+1</f>
        <v>4</v>
      </c>
      <c r="E19" s="12">
        <f>1+1+1</f>
        <v>3</v>
      </c>
      <c r="F19" s="12">
        <f>1</f>
        <v>1</v>
      </c>
      <c r="G19" s="12">
        <f>1+2+1+2+2+0+0+2+0</f>
        <v>10</v>
      </c>
      <c r="H19" s="12">
        <f>1+1+2+0+1+0+2+0+0</f>
        <v>7</v>
      </c>
      <c r="I19" s="9">
        <f>G19-H19</f>
        <v>3</v>
      </c>
      <c r="J19" s="9">
        <f>D19*3+E19*1</f>
        <v>15</v>
      </c>
      <c r="K19" s="51"/>
    </row>
    <row r="20" spans="1:17" ht="15.6">
      <c r="A20" s="5">
        <v>15</v>
      </c>
      <c r="B20" s="6" t="s">
        <v>13</v>
      </c>
      <c r="C20" s="8">
        <f>SUM(D20:F20)</f>
        <v>8</v>
      </c>
      <c r="D20" s="12">
        <f>1+1+1</f>
        <v>3</v>
      </c>
      <c r="E20" s="12">
        <f>1+1</f>
        <v>2</v>
      </c>
      <c r="F20" s="12">
        <f>1+1+1</f>
        <v>3</v>
      </c>
      <c r="G20" s="12">
        <f>2+0+2+0+1+0+1+0</f>
        <v>6</v>
      </c>
      <c r="H20" s="12">
        <f>1+2+0+2+0+2+1+0</f>
        <v>8</v>
      </c>
      <c r="I20" s="9">
        <f>G20-H20</f>
        <v>-2</v>
      </c>
      <c r="J20" s="9">
        <f>D20*3+E20*1</f>
        <v>11</v>
      </c>
      <c r="K20" s="51"/>
    </row>
    <row r="21" spans="1:17" ht="15.6">
      <c r="A21" s="5">
        <v>4</v>
      </c>
      <c r="B21" s="6" t="s">
        <v>117</v>
      </c>
      <c r="C21" s="8">
        <f>SUM(D21:F21)</f>
        <v>6</v>
      </c>
      <c r="D21" s="12">
        <f>1+1+1</f>
        <v>3</v>
      </c>
      <c r="E21" s="12">
        <f>1</f>
        <v>1</v>
      </c>
      <c r="F21" s="12">
        <f>1+1</f>
        <v>2</v>
      </c>
      <c r="G21" s="12">
        <f>2+2+2+2+1+1</f>
        <v>10</v>
      </c>
      <c r="H21" s="12">
        <f>0+0+2+0+2+3</f>
        <v>7</v>
      </c>
      <c r="I21" s="9">
        <f>G21-H21</f>
        <v>3</v>
      </c>
      <c r="J21" s="9">
        <f>D21*3+E21*1</f>
        <v>10</v>
      </c>
      <c r="K21" s="51"/>
      <c r="M21" s="52"/>
    </row>
    <row r="22" spans="1:17" ht="15.6">
      <c r="A22" s="5">
        <v>11</v>
      </c>
      <c r="B22" s="6" t="s">
        <v>102</v>
      </c>
      <c r="C22" s="8">
        <f>SUM(D22:F22)</f>
        <v>8</v>
      </c>
      <c r="D22" s="12">
        <f>1+1+1</f>
        <v>3</v>
      </c>
      <c r="E22" s="12">
        <f>1</f>
        <v>1</v>
      </c>
      <c r="F22" s="12">
        <f>1+1+1+1</f>
        <v>4</v>
      </c>
      <c r="G22" s="12">
        <f>2+1+3+0+1+1+0</f>
        <v>8</v>
      </c>
      <c r="H22" s="12">
        <f>1+2+0+2+4+0+0</f>
        <v>9</v>
      </c>
      <c r="I22" s="9">
        <f>G22-H22</f>
        <v>-1</v>
      </c>
      <c r="J22" s="9">
        <f>D22*3+E22*1</f>
        <v>10</v>
      </c>
      <c r="K22" s="51"/>
      <c r="O22" s="52"/>
    </row>
    <row r="23" spans="1:17" ht="15.6">
      <c r="A23" s="5">
        <v>2</v>
      </c>
      <c r="B23" s="6" t="s">
        <v>113</v>
      </c>
      <c r="C23" s="8">
        <f>SUM(D23:F23)</f>
        <v>6</v>
      </c>
      <c r="D23" s="12">
        <f>1+1</f>
        <v>2</v>
      </c>
      <c r="E23" s="12">
        <f>1+1+1</f>
        <v>3</v>
      </c>
      <c r="F23" s="12">
        <f>1</f>
        <v>1</v>
      </c>
      <c r="G23" s="12">
        <f>2+1+2+1+2+0</f>
        <v>8</v>
      </c>
      <c r="H23" s="12">
        <f>0+1+2+3+1+0</f>
        <v>7</v>
      </c>
      <c r="I23" s="9">
        <f>G23-H23</f>
        <v>1</v>
      </c>
      <c r="J23" s="9">
        <f>D23*3+E23*1</f>
        <v>9</v>
      </c>
      <c r="K23" s="51"/>
      <c r="M23" s="52"/>
    </row>
    <row r="24" spans="1:17" ht="15.6">
      <c r="A24" s="5">
        <v>14</v>
      </c>
      <c r="B24" s="6" t="s">
        <v>12</v>
      </c>
      <c r="C24" s="8">
        <f>SUM(D24:F24)</f>
        <v>7</v>
      </c>
      <c r="D24" s="12">
        <f>1+1+1</f>
        <v>3</v>
      </c>
      <c r="E24" s="12"/>
      <c r="F24" s="12">
        <f>1+1+1+1</f>
        <v>4</v>
      </c>
      <c r="G24" s="12">
        <f>1+0+1+1+2+1+0</f>
        <v>6</v>
      </c>
      <c r="H24" s="12">
        <f>3+3+2+0+0+0+1</f>
        <v>9</v>
      </c>
      <c r="I24" s="9">
        <f>G24-H24</f>
        <v>-3</v>
      </c>
      <c r="J24" s="9">
        <f>D24*3+E24*1</f>
        <v>9</v>
      </c>
      <c r="K24" s="51"/>
    </row>
    <row r="25" spans="1:17" ht="15.6">
      <c r="A25" s="5">
        <v>10</v>
      </c>
      <c r="B25" s="6" t="s">
        <v>29</v>
      </c>
      <c r="C25" s="8">
        <f>SUM(D25:F25)</f>
        <v>7</v>
      </c>
      <c r="D25" s="12">
        <f>1</f>
        <v>1</v>
      </c>
      <c r="E25" s="12">
        <f>1+1+1+1</f>
        <v>4</v>
      </c>
      <c r="F25" s="12">
        <f>1+1</f>
        <v>2</v>
      </c>
      <c r="G25" s="12">
        <f>1+0+2+0+0+0+1</f>
        <v>4</v>
      </c>
      <c r="H25" s="12">
        <f>1+0+0+3+0+1+1</f>
        <v>6</v>
      </c>
      <c r="I25" s="9">
        <f>G25-H25</f>
        <v>-2</v>
      </c>
      <c r="J25" s="9">
        <f>D25*3+E25*1</f>
        <v>7</v>
      </c>
      <c r="K25" s="51"/>
      <c r="O25" s="52"/>
    </row>
    <row r="26" spans="1:17" ht="15.6">
      <c r="A26" s="5">
        <v>3</v>
      </c>
      <c r="B26" s="6" t="s">
        <v>115</v>
      </c>
      <c r="C26" s="8">
        <f>SUM(D26:F26)</f>
        <v>6</v>
      </c>
      <c r="D26" s="12">
        <f>1</f>
        <v>1</v>
      </c>
      <c r="E26" s="12">
        <f>1+1+1</f>
        <v>3</v>
      </c>
      <c r="F26" s="12">
        <f>1+1</f>
        <v>2</v>
      </c>
      <c r="G26" s="12">
        <f>1+1+1+0+1+1</f>
        <v>5</v>
      </c>
      <c r="H26" s="12">
        <f>2+3+1+2+1+1</f>
        <v>10</v>
      </c>
      <c r="I26" s="9">
        <f>G26-H26</f>
        <v>-5</v>
      </c>
      <c r="J26" s="9">
        <f>D26*3+E26*1</f>
        <v>6</v>
      </c>
      <c r="K26" s="51"/>
      <c r="M26" s="52">
        <v>43520</v>
      </c>
      <c r="Q26" s="52"/>
    </row>
    <row r="27" spans="1:17" ht="15.6">
      <c r="A27" s="5">
        <v>9</v>
      </c>
      <c r="B27" s="6" t="s">
        <v>104</v>
      </c>
      <c r="C27" s="8">
        <f>SUM(D27:F27)</f>
        <v>7</v>
      </c>
      <c r="D27" s="12">
        <f>1</f>
        <v>1</v>
      </c>
      <c r="E27" s="12">
        <f>1+1</f>
        <v>2</v>
      </c>
      <c r="F27" s="12">
        <f>1+1+1+1</f>
        <v>4</v>
      </c>
      <c r="G27" s="12">
        <f>0+0+0+1+0+0+0</f>
        <v>1</v>
      </c>
      <c r="H27" s="12">
        <f>0+3+6+0+1+1+0</f>
        <v>11</v>
      </c>
      <c r="I27" s="9">
        <f>G27-H27</f>
        <v>-10</v>
      </c>
      <c r="J27" s="9">
        <f>D27*3+E27*1</f>
        <v>5</v>
      </c>
      <c r="K27" s="51"/>
    </row>
    <row r="28" spans="1:17" ht="15.6">
      <c r="A28" s="5">
        <v>13</v>
      </c>
      <c r="B28" s="6" t="s">
        <v>30</v>
      </c>
      <c r="C28" s="8">
        <f>SUM(D28:F28)</f>
        <v>8</v>
      </c>
      <c r="D28" s="12">
        <f>1</f>
        <v>1</v>
      </c>
      <c r="E28" s="12">
        <f>1</f>
        <v>1</v>
      </c>
      <c r="F28" s="12">
        <f>1+1+1+1+1+1</f>
        <v>6</v>
      </c>
      <c r="G28" s="12">
        <f>0+0+2+0+0+0+0+0</f>
        <v>2</v>
      </c>
      <c r="H28" s="12">
        <f>3+2+0+2+1+0+1+6</f>
        <v>15</v>
      </c>
      <c r="I28" s="9">
        <f>G28-H28</f>
        <v>-13</v>
      </c>
      <c r="J28" s="9">
        <f>D28*3+E28*1</f>
        <v>4</v>
      </c>
      <c r="K28" s="51"/>
      <c r="M28" s="52"/>
    </row>
    <row r="29" spans="1:17" ht="15.6">
      <c r="A29" s="5">
        <v>1</v>
      </c>
      <c r="B29" s="6" t="s">
        <v>103</v>
      </c>
      <c r="C29" s="8">
        <f>SUM(D29:F29)</f>
        <v>7</v>
      </c>
      <c r="D29" s="12"/>
      <c r="E29" s="12">
        <f>1+1</f>
        <v>2</v>
      </c>
      <c r="F29" s="12">
        <f>1+1+1+1+1</f>
        <v>5</v>
      </c>
      <c r="G29" s="12">
        <f>0+3+0+0+0+0+0</f>
        <v>3</v>
      </c>
      <c r="H29" s="12">
        <f>2+1+2+1+1+0+0</f>
        <v>7</v>
      </c>
      <c r="I29" s="9">
        <f>G29-H29</f>
        <v>-4</v>
      </c>
      <c r="J29" s="9">
        <f>D29*3+E29*1</f>
        <v>2</v>
      </c>
      <c r="K29" s="51"/>
    </row>
    <row r="30" spans="1:17" ht="15.6">
      <c r="A30" s="5">
        <v>7</v>
      </c>
      <c r="B30" s="6" t="s">
        <v>114</v>
      </c>
      <c r="C30" s="8">
        <f>SUM(D30:F30)</f>
        <v>3</v>
      </c>
      <c r="D30" s="12"/>
      <c r="E30" s="12"/>
      <c r="F30" s="12">
        <f>1+1+1</f>
        <v>3</v>
      </c>
      <c r="G30" s="12">
        <f>1+0+0</f>
        <v>1</v>
      </c>
      <c r="H30" s="12">
        <f>2+2+2</f>
        <v>6</v>
      </c>
      <c r="I30" s="9">
        <f>G30-H30</f>
        <v>-5</v>
      </c>
      <c r="J30" s="9">
        <f>D30*3+E30*1</f>
        <v>0</v>
      </c>
      <c r="K30" s="51"/>
      <c r="M30" s="52"/>
      <c r="O30" s="52">
        <v>43435</v>
      </c>
    </row>
    <row r="31" spans="1:17" ht="16.2">
      <c r="A31" s="22" t="s">
        <v>111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17" ht="15.6">
      <c r="A32" s="5">
        <v>9</v>
      </c>
      <c r="B32" s="6" t="s">
        <v>118</v>
      </c>
      <c r="C32" s="8">
        <f>SUM(D32:F32)</f>
        <v>7</v>
      </c>
      <c r="D32" s="12">
        <f>1+1+1+1+1</f>
        <v>5</v>
      </c>
      <c r="E32" s="12">
        <f>1</f>
        <v>1</v>
      </c>
      <c r="F32" s="12">
        <f>1</f>
        <v>1</v>
      </c>
      <c r="G32" s="12">
        <f>1+1+1+1+3+2+4</f>
        <v>13</v>
      </c>
      <c r="H32" s="12">
        <f>0+0+1+2+1+0+0</f>
        <v>4</v>
      </c>
      <c r="I32" s="9">
        <f>G32-H32</f>
        <v>9</v>
      </c>
      <c r="J32" s="9">
        <f>D32*3+E32*1</f>
        <v>16</v>
      </c>
      <c r="K32" s="51"/>
    </row>
    <row r="33" spans="1:18" ht="15.6">
      <c r="A33" s="5">
        <v>13</v>
      </c>
      <c r="B33" s="6" t="s">
        <v>105</v>
      </c>
      <c r="C33" s="8">
        <f>SUM(D33:F33)</f>
        <v>8</v>
      </c>
      <c r="D33" s="12">
        <f>1+1+1+1+1</f>
        <v>5</v>
      </c>
      <c r="E33" s="12">
        <f>1</f>
        <v>1</v>
      </c>
      <c r="F33" s="12">
        <f>1+1</f>
        <v>2</v>
      </c>
      <c r="G33" s="12">
        <f>1+0+3+3+2+2+2+0</f>
        <v>13</v>
      </c>
      <c r="H33" s="12">
        <f>1+1+0+1+1+0+0+1</f>
        <v>5</v>
      </c>
      <c r="I33" s="9">
        <f>G33-H33</f>
        <v>8</v>
      </c>
      <c r="J33" s="9">
        <f>D33*3+E33*1</f>
        <v>16</v>
      </c>
      <c r="K33" s="51"/>
      <c r="O33" s="52"/>
    </row>
    <row r="34" spans="1:18" ht="15.6">
      <c r="A34" s="5">
        <v>3</v>
      </c>
      <c r="B34" s="6" t="s">
        <v>119</v>
      </c>
      <c r="C34" s="8">
        <f>SUM(D34:F34)</f>
        <v>7</v>
      </c>
      <c r="D34" s="12">
        <f>1+1+1+1+1</f>
        <v>5</v>
      </c>
      <c r="E34" s="12">
        <f>1</f>
        <v>1</v>
      </c>
      <c r="F34" s="12">
        <f>1</f>
        <v>1</v>
      </c>
      <c r="G34" s="12">
        <f>0+2+3+1+1+1+3</f>
        <v>11</v>
      </c>
      <c r="H34" s="12">
        <f>1+0+0+1+0+0+1</f>
        <v>3</v>
      </c>
      <c r="I34" s="9">
        <f>G34-H34</f>
        <v>8</v>
      </c>
      <c r="J34" s="9">
        <f>D34*3+E34*1</f>
        <v>16</v>
      </c>
      <c r="K34" s="51"/>
    </row>
    <row r="35" spans="1:18" ht="15.6">
      <c r="A35" s="5">
        <v>12</v>
      </c>
      <c r="B35" s="6" t="s">
        <v>31</v>
      </c>
      <c r="C35" s="8">
        <f>SUM(D35:F35)</f>
        <v>7</v>
      </c>
      <c r="D35" s="12">
        <f>1+1+1</f>
        <v>3</v>
      </c>
      <c r="E35" s="12">
        <f>1+1+1</f>
        <v>3</v>
      </c>
      <c r="F35" s="12">
        <f>1</f>
        <v>1</v>
      </c>
      <c r="G35" s="12">
        <f>0+0+1+1+2+1+2</f>
        <v>7</v>
      </c>
      <c r="H35" s="12">
        <f>1+0+0+1+2+0+0</f>
        <v>4</v>
      </c>
      <c r="I35" s="9">
        <f>G35-H35</f>
        <v>3</v>
      </c>
      <c r="J35" s="9">
        <f>D35*3+E35*1</f>
        <v>12</v>
      </c>
      <c r="K35" s="51"/>
    </row>
    <row r="36" spans="1:18" ht="15.6">
      <c r="A36" s="5">
        <v>15</v>
      </c>
      <c r="B36" s="6" t="s">
        <v>121</v>
      </c>
      <c r="C36" s="8">
        <f>SUM(D36:F36)</f>
        <v>8</v>
      </c>
      <c r="D36" s="12">
        <f>1+1+1+1</f>
        <v>4</v>
      </c>
      <c r="E36" s="12"/>
      <c r="F36" s="12">
        <f>1+1+1+1</f>
        <v>4</v>
      </c>
      <c r="G36" s="12">
        <f>1+2+1+2+1+1+1+2</f>
        <v>11</v>
      </c>
      <c r="H36" s="12">
        <f>0+1+2+1+2+3+2+4</f>
        <v>15</v>
      </c>
      <c r="I36" s="9">
        <f>G36-H36</f>
        <v>-4</v>
      </c>
      <c r="J36" s="9">
        <f>D36*3+E36*1</f>
        <v>12</v>
      </c>
      <c r="K36" s="51"/>
    </row>
    <row r="37" spans="1:18" ht="15.6">
      <c r="A37" s="5">
        <v>4</v>
      </c>
      <c r="B37" s="6" t="s">
        <v>14</v>
      </c>
      <c r="C37" s="8">
        <f>SUM(D37:F37)</f>
        <v>8</v>
      </c>
      <c r="D37" s="12">
        <f>1+1+1</f>
        <v>3</v>
      </c>
      <c r="E37" s="12">
        <f>1+1</f>
        <v>2</v>
      </c>
      <c r="F37" s="12">
        <f>1+1+1</f>
        <v>3</v>
      </c>
      <c r="G37" s="12">
        <f>0+1+3+3+1+1+3+1</f>
        <v>13</v>
      </c>
      <c r="H37" s="12">
        <f>1+2+1+0+1+2+0+1</f>
        <v>8</v>
      </c>
      <c r="I37" s="9">
        <f>G37-H37</f>
        <v>5</v>
      </c>
      <c r="J37" s="9">
        <f>D37*3+E37*1</f>
        <v>11</v>
      </c>
      <c r="K37" s="51"/>
    </row>
    <row r="38" spans="1:18" ht="15.6">
      <c r="A38" s="5">
        <v>7</v>
      </c>
      <c r="B38" s="6" t="s">
        <v>131</v>
      </c>
      <c r="C38" s="8">
        <f>SUM(D38:F38)</f>
        <v>8</v>
      </c>
      <c r="D38" s="12">
        <f>1+1+1</f>
        <v>3</v>
      </c>
      <c r="E38" s="12">
        <f>1+1</f>
        <v>2</v>
      </c>
      <c r="F38" s="12">
        <f>1+1+1</f>
        <v>3</v>
      </c>
      <c r="G38" s="12">
        <f>0+0+2+2+0+4+0+1</f>
        <v>9</v>
      </c>
      <c r="H38" s="12">
        <f>0+3+0+1+2+0+1+1</f>
        <v>8</v>
      </c>
      <c r="I38" s="9">
        <f>G38-H38</f>
        <v>1</v>
      </c>
      <c r="J38" s="9">
        <f>D38*3+E38*1</f>
        <v>11</v>
      </c>
      <c r="K38" s="51"/>
    </row>
    <row r="39" spans="1:18" ht="15.6">
      <c r="A39" s="5">
        <v>5</v>
      </c>
      <c r="B39" s="6" t="s">
        <v>15</v>
      </c>
      <c r="C39" s="8">
        <f>SUM(D39:F39)</f>
        <v>7</v>
      </c>
      <c r="D39" s="12">
        <f>1+1+1</f>
        <v>3</v>
      </c>
      <c r="E39" s="12">
        <f>1+1</f>
        <v>2</v>
      </c>
      <c r="F39" s="12">
        <f>1+1</f>
        <v>2</v>
      </c>
      <c r="G39" s="12">
        <f>1+0+2+1+1+2+0</f>
        <v>7</v>
      </c>
      <c r="H39" s="12">
        <f>1+0+1+3+0+1+1</f>
        <v>7</v>
      </c>
      <c r="I39" s="9">
        <f>G39-H39</f>
        <v>0</v>
      </c>
      <c r="J39" s="9">
        <f>D39*3+E39*1</f>
        <v>11</v>
      </c>
      <c r="K39" s="51"/>
      <c r="M39" s="52"/>
      <c r="N39" s="52"/>
      <c r="P39" s="52"/>
    </row>
    <row r="40" spans="1:18" ht="15.6">
      <c r="A40" s="5">
        <v>10</v>
      </c>
      <c r="B40" s="6" t="s">
        <v>11</v>
      </c>
      <c r="C40" s="8">
        <f>SUM(D40:F40)</f>
        <v>7</v>
      </c>
      <c r="D40" s="12">
        <f>1+1+1</f>
        <v>3</v>
      </c>
      <c r="E40" s="12">
        <f>1</f>
        <v>1</v>
      </c>
      <c r="F40" s="12">
        <f>1+1+1</f>
        <v>3</v>
      </c>
      <c r="G40" s="12">
        <f>1+0+1+2+0+1+2</f>
        <v>7</v>
      </c>
      <c r="H40" s="12">
        <f>0+1+0+2+2+0+1</f>
        <v>6</v>
      </c>
      <c r="I40" s="9">
        <f>G40-H40</f>
        <v>1</v>
      </c>
      <c r="J40" s="9">
        <f>D40*3+E40*1</f>
        <v>10</v>
      </c>
      <c r="K40" s="51"/>
      <c r="O40" s="52"/>
      <c r="Q40" s="52"/>
    </row>
    <row r="41" spans="1:18" ht="15.6">
      <c r="A41" s="5">
        <v>6</v>
      </c>
      <c r="B41" s="6" t="s">
        <v>84</v>
      </c>
      <c r="C41" s="8">
        <f>SUM(D41:F41)</f>
        <v>9</v>
      </c>
      <c r="D41" s="12">
        <f>1+1+1</f>
        <v>3</v>
      </c>
      <c r="E41" s="12">
        <f>1</f>
        <v>1</v>
      </c>
      <c r="F41" s="12">
        <f>1+1+1+1+1</f>
        <v>5</v>
      </c>
      <c r="G41" s="12">
        <f>1+1+1+1+1+0+0+0+1</f>
        <v>6</v>
      </c>
      <c r="H41" s="12">
        <f>0+0+1+2+2+1+1+3+0</f>
        <v>10</v>
      </c>
      <c r="I41" s="9">
        <f>G41-H41</f>
        <v>-4</v>
      </c>
      <c r="J41" s="9">
        <f>D41*3+E41*1</f>
        <v>10</v>
      </c>
      <c r="K41" s="51"/>
    </row>
    <row r="42" spans="1:18" ht="15.6">
      <c r="A42" s="5">
        <v>14</v>
      </c>
      <c r="B42" s="6" t="s">
        <v>63</v>
      </c>
      <c r="C42" s="8">
        <f>SUM(D42:F42)</f>
        <v>8</v>
      </c>
      <c r="D42" s="12">
        <f>1+1</f>
        <v>2</v>
      </c>
      <c r="E42" s="12">
        <f>1+1+1</f>
        <v>3</v>
      </c>
      <c r="F42" s="12">
        <f>1+1+1</f>
        <v>3</v>
      </c>
      <c r="G42" s="12">
        <f>1+0+1+0+0+0+1+0</f>
        <v>3</v>
      </c>
      <c r="H42" s="12">
        <f>0+0+1+2+0+1+0+2</f>
        <v>6</v>
      </c>
      <c r="I42" s="9">
        <f>G42-H42</f>
        <v>-3</v>
      </c>
      <c r="J42" s="9">
        <f>D42*3+E42*1</f>
        <v>9</v>
      </c>
      <c r="K42" s="51"/>
      <c r="M42" s="52"/>
      <c r="Q42" s="52"/>
      <c r="R42" s="2">
        <v>1</v>
      </c>
    </row>
    <row r="43" spans="1:18" ht="15.6">
      <c r="A43" s="5">
        <v>1</v>
      </c>
      <c r="B43" s="6" t="s">
        <v>122</v>
      </c>
      <c r="C43" s="8">
        <f>SUM(D43:F43)</f>
        <v>7</v>
      </c>
      <c r="D43" s="12">
        <f>1+1+1</f>
        <v>3</v>
      </c>
      <c r="E43" s="12"/>
      <c r="F43" s="12">
        <f>1+1+1+1</f>
        <v>4</v>
      </c>
      <c r="G43" s="12">
        <f>1+0+1+3+2+0+0</f>
        <v>7</v>
      </c>
      <c r="H43" s="12">
        <f>0+2+3+1+1+4+2</f>
        <v>13</v>
      </c>
      <c r="I43" s="9">
        <f>G43-H43</f>
        <v>-6</v>
      </c>
      <c r="J43" s="9">
        <f>D43*3+E43*1</f>
        <v>9</v>
      </c>
      <c r="K43" s="51"/>
    </row>
    <row r="44" spans="1:18" ht="15.6">
      <c r="A44" s="5">
        <v>2</v>
      </c>
      <c r="B44" s="6" t="s">
        <v>120</v>
      </c>
      <c r="C44" s="8">
        <f>SUM(D44:F44)</f>
        <v>8</v>
      </c>
      <c r="D44" s="12">
        <f>1+1</f>
        <v>2</v>
      </c>
      <c r="E44" s="12">
        <f>1</f>
        <v>1</v>
      </c>
      <c r="F44" s="12">
        <f>1+1+1+1+1</f>
        <v>5</v>
      </c>
      <c r="G44" s="12">
        <f>0+0+0+0+2+1+1+0</f>
        <v>4</v>
      </c>
      <c r="H44" s="12">
        <f>1+3+3+1+0+0+1+4</f>
        <v>13</v>
      </c>
      <c r="I44" s="9">
        <f>G44-H44</f>
        <v>-9</v>
      </c>
      <c r="J44" s="9">
        <f>D44*3+E44*1</f>
        <v>7</v>
      </c>
      <c r="K44" s="51"/>
    </row>
    <row r="45" spans="1:18" ht="15.6">
      <c r="A45" s="5">
        <v>11</v>
      </c>
      <c r="B45" s="6" t="s">
        <v>33</v>
      </c>
      <c r="C45" s="8">
        <f>SUM(D45:F45)</f>
        <v>5</v>
      </c>
      <c r="D45" s="12">
        <f>1</f>
        <v>1</v>
      </c>
      <c r="E45" s="12"/>
      <c r="F45" s="12">
        <f>1+1+1+1</f>
        <v>4</v>
      </c>
      <c r="G45" s="12">
        <f>0+0+0+0+4</f>
        <v>4</v>
      </c>
      <c r="H45" s="12">
        <f>1+1+1+2+2</f>
        <v>7</v>
      </c>
      <c r="I45" s="9">
        <f>G45-H45</f>
        <v>-3</v>
      </c>
      <c r="J45" s="9">
        <f>D45*3+E45*1</f>
        <v>3</v>
      </c>
      <c r="K45" s="51"/>
    </row>
    <row r="46" spans="1:18" ht="15.6">
      <c r="A46" s="5">
        <v>8</v>
      </c>
      <c r="B46" s="109" t="s">
        <v>51</v>
      </c>
      <c r="C46" s="8">
        <f>SUM(D46:F46)</f>
        <v>6</v>
      </c>
      <c r="D46" s="12"/>
      <c r="E46" s="12">
        <f>1+1</f>
        <v>2</v>
      </c>
      <c r="F46" s="12">
        <f>1+1+1+1</f>
        <v>4</v>
      </c>
      <c r="G46" s="12">
        <f>0+0+1+0+1+1</f>
        <v>3</v>
      </c>
      <c r="H46" s="12">
        <f>1+1+3+0+1+3</f>
        <v>9</v>
      </c>
      <c r="I46" s="9">
        <f>G46-H46</f>
        <v>-6</v>
      </c>
      <c r="J46" s="9">
        <f>D46*3+E46*1</f>
        <v>2</v>
      </c>
      <c r="K46" s="51"/>
    </row>
    <row r="47" spans="1:18">
      <c r="B47" s="14"/>
    </row>
  </sheetData>
  <sortState ref="A32:R46">
    <sortCondition descending="1" ref="J32:J46"/>
    <sortCondition descending="1" ref="I32:I46"/>
    <sortCondition descending="1" ref="G32:G46"/>
  </sortState>
  <mergeCells count="1">
    <mergeCell ref="J2:K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1"/>
  <sheetViews>
    <sheetView zoomScale="70" zoomScaleNormal="70" workbookViewId="0">
      <pane ySplit="3" topLeftCell="A145" activePane="bottomLeft" state="frozen"/>
      <selection activeCell="A919" sqref="A919"/>
      <selection pane="bottomLeft" activeCell="A129" sqref="A129:A132"/>
    </sheetView>
  </sheetViews>
  <sheetFormatPr defaultColWidth="9" defaultRowHeight="15.6"/>
  <cols>
    <col min="1" max="1" width="9.09765625" style="17" customWidth="1"/>
    <col min="2" max="2" width="12.796875" style="17" customWidth="1"/>
    <col min="3" max="3" width="12.796875" style="18" customWidth="1"/>
    <col min="4" max="4" width="16.69921875" style="18" customWidth="1"/>
    <col min="5" max="7" width="45.796875" style="18" customWidth="1"/>
    <col min="8" max="8" width="24.796875" style="18" customWidth="1"/>
    <col min="9" max="9" width="15.3984375" style="18" customWidth="1"/>
    <col min="10" max="10" width="9" style="67" customWidth="1"/>
    <col min="11" max="16384" width="9" style="18"/>
  </cols>
  <sheetData>
    <row r="1" spans="1:10">
      <c r="A1" s="16" t="str">
        <f>'League Table'!A1</f>
        <v>20TH WAH YAN LEAGUE FOOTBALL TOURNAMENT (2018 - 2019)</v>
      </c>
      <c r="H1" s="19"/>
    </row>
    <row r="2" spans="1:10">
      <c r="A2" s="20" t="s">
        <v>17</v>
      </c>
      <c r="B2" s="19"/>
      <c r="C2" s="19"/>
      <c r="D2" s="19"/>
    </row>
    <row r="3" spans="1:10">
      <c r="A3" s="21" t="s">
        <v>18</v>
      </c>
      <c r="B3" s="55" t="s">
        <v>19</v>
      </c>
      <c r="C3" s="55" t="s">
        <v>20</v>
      </c>
      <c r="D3" s="21" t="s">
        <v>21</v>
      </c>
      <c r="E3" s="21" t="s">
        <v>85</v>
      </c>
      <c r="F3" s="21" t="s">
        <v>86</v>
      </c>
      <c r="G3" s="49" t="s">
        <v>87</v>
      </c>
      <c r="H3" s="21" t="s">
        <v>22</v>
      </c>
      <c r="I3" s="21" t="s">
        <v>23</v>
      </c>
    </row>
    <row r="4" spans="1:10" s="58" customFormat="1" ht="15" customHeight="1">
      <c r="A4" s="73">
        <v>1</v>
      </c>
      <c r="B4" s="74">
        <v>43408</v>
      </c>
      <c r="C4" s="75" t="s">
        <v>92</v>
      </c>
      <c r="D4" s="56" t="s">
        <v>89</v>
      </c>
      <c r="E4" s="60"/>
      <c r="F4" s="61" t="s">
        <v>130</v>
      </c>
      <c r="G4" s="60"/>
      <c r="H4" s="76" t="s">
        <v>138</v>
      </c>
      <c r="I4" s="57" t="s">
        <v>478</v>
      </c>
      <c r="J4" s="68">
        <v>1</v>
      </c>
    </row>
    <row r="5" spans="1:10" s="58" customFormat="1" ht="15" customHeight="1">
      <c r="A5" s="73"/>
      <c r="B5" s="74"/>
      <c r="C5" s="75"/>
      <c r="D5" s="56" t="s">
        <v>90</v>
      </c>
      <c r="E5" s="60"/>
      <c r="F5" s="61" t="s">
        <v>135</v>
      </c>
      <c r="G5" s="60"/>
      <c r="H5" s="76"/>
      <c r="I5" s="57" t="s">
        <v>478</v>
      </c>
      <c r="J5" s="68">
        <v>1</v>
      </c>
    </row>
    <row r="6" spans="1:10" s="58" customFormat="1" ht="15" customHeight="1">
      <c r="A6" s="73"/>
      <c r="B6" s="74"/>
      <c r="C6" s="75"/>
      <c r="D6" s="59" t="s">
        <v>91</v>
      </c>
      <c r="E6" s="60"/>
      <c r="F6" s="61" t="s">
        <v>133</v>
      </c>
      <c r="G6" s="60"/>
      <c r="H6" s="76"/>
      <c r="I6" s="57" t="s">
        <v>476</v>
      </c>
      <c r="J6" s="68">
        <v>1</v>
      </c>
    </row>
    <row r="7" spans="1:10" s="58" customFormat="1" ht="15">
      <c r="A7" s="77">
        <v>2</v>
      </c>
      <c r="B7" s="75">
        <v>43414</v>
      </c>
      <c r="C7" s="75" t="s">
        <v>85</v>
      </c>
      <c r="D7" s="56" t="s">
        <v>8</v>
      </c>
      <c r="E7" s="61" t="s">
        <v>140</v>
      </c>
      <c r="F7" s="60"/>
      <c r="G7" s="60"/>
      <c r="H7" s="76" t="s">
        <v>137</v>
      </c>
      <c r="I7" s="57" t="s">
        <v>479</v>
      </c>
      <c r="J7" s="68">
        <v>2</v>
      </c>
    </row>
    <row r="8" spans="1:10" s="58" customFormat="1" ht="15">
      <c r="A8" s="77"/>
      <c r="B8" s="75"/>
      <c r="C8" s="75"/>
      <c r="D8" s="56" t="s">
        <v>9</v>
      </c>
      <c r="E8" s="61" t="s">
        <v>128</v>
      </c>
      <c r="F8" s="60"/>
      <c r="G8" s="60"/>
      <c r="H8" s="76"/>
      <c r="I8" s="57" t="s">
        <v>481</v>
      </c>
      <c r="J8" s="68">
        <v>0</v>
      </c>
    </row>
    <row r="9" spans="1:10" s="58" customFormat="1" ht="15">
      <c r="A9" s="77"/>
      <c r="B9" s="75"/>
      <c r="C9" s="75"/>
      <c r="D9" s="59" t="s">
        <v>10</v>
      </c>
      <c r="E9" s="61" t="s">
        <v>129</v>
      </c>
      <c r="F9" s="60"/>
      <c r="G9" s="60"/>
      <c r="H9" s="76"/>
      <c r="I9" s="57" t="s">
        <v>480</v>
      </c>
      <c r="J9" s="68">
        <v>3</v>
      </c>
    </row>
    <row r="10" spans="1:10" s="58" customFormat="1" ht="15" customHeight="1">
      <c r="A10" s="73">
        <v>3</v>
      </c>
      <c r="B10" s="74">
        <v>43415</v>
      </c>
      <c r="C10" s="75" t="s">
        <v>92</v>
      </c>
      <c r="D10" s="56" t="s">
        <v>89</v>
      </c>
      <c r="E10" s="60"/>
      <c r="F10" s="61" t="s">
        <v>134</v>
      </c>
      <c r="G10" s="60"/>
      <c r="H10" s="76" t="s">
        <v>139</v>
      </c>
      <c r="I10" s="57" t="s">
        <v>482</v>
      </c>
      <c r="J10" s="68">
        <v>2</v>
      </c>
    </row>
    <row r="11" spans="1:10" s="58" customFormat="1" ht="15" customHeight="1">
      <c r="A11" s="73"/>
      <c r="B11" s="74"/>
      <c r="C11" s="75"/>
      <c r="D11" s="56" t="s">
        <v>90</v>
      </c>
      <c r="E11" s="60"/>
      <c r="F11" s="61" t="s">
        <v>132</v>
      </c>
      <c r="G11" s="60"/>
      <c r="H11" s="76"/>
      <c r="I11" s="57" t="s">
        <v>481</v>
      </c>
      <c r="J11" s="68">
        <v>0</v>
      </c>
    </row>
    <row r="12" spans="1:10" s="58" customFormat="1" ht="15" customHeight="1">
      <c r="A12" s="73"/>
      <c r="B12" s="74"/>
      <c r="C12" s="75"/>
      <c r="D12" s="59" t="s">
        <v>91</v>
      </c>
      <c r="E12" s="60"/>
      <c r="F12" s="61" t="s">
        <v>136</v>
      </c>
      <c r="G12" s="60"/>
      <c r="H12" s="76"/>
      <c r="I12" s="57" t="s">
        <v>478</v>
      </c>
      <c r="J12" s="68">
        <v>1</v>
      </c>
    </row>
    <row r="13" spans="1:10" s="58" customFormat="1" ht="15">
      <c r="A13" s="77">
        <v>4</v>
      </c>
      <c r="B13" s="75">
        <v>43421</v>
      </c>
      <c r="C13" s="78" t="s">
        <v>149</v>
      </c>
      <c r="D13" s="62" t="s">
        <v>142</v>
      </c>
      <c r="E13" s="60"/>
      <c r="F13" s="60"/>
      <c r="G13" s="61" t="s">
        <v>508</v>
      </c>
      <c r="H13" s="76" t="s">
        <v>408</v>
      </c>
      <c r="I13" s="57" t="s">
        <v>483</v>
      </c>
      <c r="J13" s="68">
        <v>0</v>
      </c>
    </row>
    <row r="14" spans="1:10" s="58" customFormat="1" ht="15">
      <c r="A14" s="77"/>
      <c r="B14" s="75"/>
      <c r="C14" s="75"/>
      <c r="D14" s="62" t="s">
        <v>143</v>
      </c>
      <c r="E14" s="60"/>
      <c r="F14" s="60"/>
      <c r="G14" s="61" t="s">
        <v>150</v>
      </c>
      <c r="H14" s="76"/>
      <c r="I14" s="57" t="s">
        <v>481</v>
      </c>
      <c r="J14" s="68">
        <v>0</v>
      </c>
    </row>
    <row r="15" spans="1:10" s="58" customFormat="1" ht="15">
      <c r="A15" s="77"/>
      <c r="B15" s="75"/>
      <c r="C15" s="75"/>
      <c r="D15" s="62" t="s">
        <v>144</v>
      </c>
      <c r="E15" s="61" t="s">
        <v>152</v>
      </c>
      <c r="F15" s="60"/>
      <c r="G15" s="60"/>
      <c r="H15" s="76"/>
      <c r="I15" s="57" t="s">
        <v>482</v>
      </c>
      <c r="J15" s="68">
        <v>2</v>
      </c>
    </row>
    <row r="16" spans="1:10" s="58" customFormat="1" ht="15">
      <c r="A16" s="77"/>
      <c r="B16" s="75"/>
      <c r="C16" s="75"/>
      <c r="D16" s="59" t="s">
        <v>145</v>
      </c>
      <c r="E16" s="61" t="s">
        <v>153</v>
      </c>
      <c r="F16" s="60"/>
      <c r="G16" s="60"/>
      <c r="H16" s="76"/>
      <c r="I16" s="57" t="s">
        <v>480</v>
      </c>
      <c r="J16" s="68">
        <v>3</v>
      </c>
    </row>
    <row r="17" spans="1:10" s="58" customFormat="1" ht="15" customHeight="1">
      <c r="A17" s="73">
        <v>5</v>
      </c>
      <c r="B17" s="74">
        <v>43422</v>
      </c>
      <c r="C17" s="78" t="s">
        <v>157</v>
      </c>
      <c r="D17" s="62" t="s">
        <v>89</v>
      </c>
      <c r="E17" s="61" t="s">
        <v>155</v>
      </c>
      <c r="F17" s="60"/>
      <c r="G17" s="60"/>
      <c r="H17" s="76" t="s">
        <v>409</v>
      </c>
      <c r="I17" s="57" t="s">
        <v>481</v>
      </c>
      <c r="J17" s="68">
        <v>0</v>
      </c>
    </row>
    <row r="18" spans="1:10" s="58" customFormat="1" ht="15" customHeight="1">
      <c r="A18" s="73"/>
      <c r="B18" s="74"/>
      <c r="C18" s="75"/>
      <c r="D18" s="62" t="s">
        <v>90</v>
      </c>
      <c r="E18" s="61" t="s">
        <v>156</v>
      </c>
      <c r="F18" s="60"/>
      <c r="G18" s="60"/>
      <c r="H18" s="76"/>
      <c r="I18" s="57" t="s">
        <v>477</v>
      </c>
      <c r="J18" s="68">
        <v>3</v>
      </c>
    </row>
    <row r="19" spans="1:10" s="58" customFormat="1" ht="15" customHeight="1">
      <c r="A19" s="73"/>
      <c r="B19" s="74"/>
      <c r="C19" s="75"/>
      <c r="D19" s="59" t="s">
        <v>91</v>
      </c>
      <c r="E19" s="60"/>
      <c r="F19" s="61" t="s">
        <v>158</v>
      </c>
      <c r="G19" s="60"/>
      <c r="H19" s="76"/>
      <c r="I19" s="57" t="s">
        <v>476</v>
      </c>
      <c r="J19" s="68">
        <v>1</v>
      </c>
    </row>
    <row r="20" spans="1:10" s="58" customFormat="1" ht="15" customHeight="1">
      <c r="A20" s="73">
        <v>6</v>
      </c>
      <c r="B20" s="74">
        <v>43429</v>
      </c>
      <c r="C20" s="75" t="s">
        <v>86</v>
      </c>
      <c r="D20" s="63" t="s">
        <v>89</v>
      </c>
      <c r="E20" s="60"/>
      <c r="F20" s="61" t="s">
        <v>159</v>
      </c>
      <c r="G20" s="60"/>
      <c r="H20" s="76" t="s">
        <v>410</v>
      </c>
      <c r="I20" s="57" t="s">
        <v>476</v>
      </c>
      <c r="J20" s="68">
        <v>1</v>
      </c>
    </row>
    <row r="21" spans="1:10" s="58" customFormat="1" ht="15" customHeight="1">
      <c r="A21" s="73"/>
      <c r="B21" s="74"/>
      <c r="C21" s="75"/>
      <c r="D21" s="63" t="s">
        <v>90</v>
      </c>
      <c r="E21" s="60"/>
      <c r="F21" s="61" t="s">
        <v>160</v>
      </c>
      <c r="G21" s="60"/>
      <c r="H21" s="76"/>
      <c r="I21" s="57" t="s">
        <v>481</v>
      </c>
      <c r="J21" s="68">
        <v>0</v>
      </c>
    </row>
    <row r="22" spans="1:10" s="58" customFormat="1" ht="15" customHeight="1">
      <c r="A22" s="73"/>
      <c r="B22" s="74"/>
      <c r="C22" s="75"/>
      <c r="D22" s="59" t="s">
        <v>91</v>
      </c>
      <c r="E22" s="60"/>
      <c r="F22" s="61" t="s">
        <v>161</v>
      </c>
      <c r="G22" s="60"/>
      <c r="H22" s="76"/>
      <c r="I22" s="57" t="s">
        <v>483</v>
      </c>
      <c r="J22" s="68">
        <v>0</v>
      </c>
    </row>
    <row r="23" spans="1:10" s="58" customFormat="1" ht="15">
      <c r="A23" s="77">
        <v>7</v>
      </c>
      <c r="B23" s="75">
        <v>43435</v>
      </c>
      <c r="C23" s="75" t="s">
        <v>85</v>
      </c>
      <c r="D23" s="63" t="s">
        <v>8</v>
      </c>
      <c r="E23" s="61" t="s">
        <v>162</v>
      </c>
      <c r="F23" s="60"/>
      <c r="G23" s="60"/>
      <c r="H23" s="76" t="s">
        <v>411</v>
      </c>
      <c r="I23" s="57" t="s">
        <v>483</v>
      </c>
      <c r="J23" s="68">
        <v>0</v>
      </c>
    </row>
    <row r="24" spans="1:10" s="58" customFormat="1" ht="15">
      <c r="A24" s="77"/>
      <c r="B24" s="75"/>
      <c r="C24" s="75"/>
      <c r="D24" s="63" t="s">
        <v>9</v>
      </c>
      <c r="E24" s="61" t="s">
        <v>163</v>
      </c>
      <c r="F24" s="60"/>
      <c r="G24" s="60"/>
      <c r="H24" s="76"/>
      <c r="I24" s="57" t="s">
        <v>484</v>
      </c>
      <c r="J24" s="68">
        <v>3</v>
      </c>
    </row>
    <row r="25" spans="1:10" s="58" customFormat="1" ht="15">
      <c r="A25" s="77"/>
      <c r="B25" s="75"/>
      <c r="C25" s="75"/>
      <c r="D25" s="59" t="s">
        <v>10</v>
      </c>
      <c r="E25" s="61" t="s">
        <v>164</v>
      </c>
      <c r="F25" s="60"/>
      <c r="G25" s="60"/>
      <c r="H25" s="76"/>
      <c r="I25" s="57" t="s">
        <v>479</v>
      </c>
      <c r="J25" s="68">
        <v>2</v>
      </c>
    </row>
    <row r="26" spans="1:10" s="58" customFormat="1" ht="15" customHeight="1">
      <c r="A26" s="73">
        <v>8</v>
      </c>
      <c r="B26" s="74">
        <v>43436</v>
      </c>
      <c r="C26" s="75" t="s">
        <v>86</v>
      </c>
      <c r="D26" s="63" t="s">
        <v>89</v>
      </c>
      <c r="E26" s="60"/>
      <c r="F26" s="61" t="s">
        <v>165</v>
      </c>
      <c r="G26" s="60"/>
      <c r="H26" s="76" t="s">
        <v>412</v>
      </c>
      <c r="I26" s="57" t="s">
        <v>476</v>
      </c>
      <c r="J26" s="68">
        <v>1</v>
      </c>
    </row>
    <row r="27" spans="1:10" s="58" customFormat="1" ht="15" customHeight="1">
      <c r="A27" s="73"/>
      <c r="B27" s="74"/>
      <c r="C27" s="75"/>
      <c r="D27" s="63" t="s">
        <v>90</v>
      </c>
      <c r="E27" s="60"/>
      <c r="F27" s="61" t="s">
        <v>166</v>
      </c>
      <c r="G27" s="60"/>
      <c r="H27" s="76"/>
      <c r="I27" s="57" t="s">
        <v>483</v>
      </c>
      <c r="J27" s="68">
        <v>0</v>
      </c>
    </row>
    <row r="28" spans="1:10" s="58" customFormat="1" ht="15" customHeight="1">
      <c r="A28" s="73"/>
      <c r="B28" s="74"/>
      <c r="C28" s="75"/>
      <c r="D28" s="59" t="s">
        <v>91</v>
      </c>
      <c r="E28" s="60"/>
      <c r="F28" s="61" t="s">
        <v>167</v>
      </c>
      <c r="G28" s="60"/>
      <c r="H28" s="76"/>
      <c r="I28" s="57" t="s">
        <v>480</v>
      </c>
      <c r="J28" s="68">
        <v>3</v>
      </c>
    </row>
    <row r="29" spans="1:10" s="58" customFormat="1" ht="15">
      <c r="A29" s="77">
        <v>9</v>
      </c>
      <c r="B29" s="75">
        <v>43442</v>
      </c>
      <c r="C29" s="78" t="s">
        <v>172</v>
      </c>
      <c r="D29" s="63" t="s">
        <v>142</v>
      </c>
      <c r="E29" s="60"/>
      <c r="F29" s="60"/>
      <c r="G29" s="61" t="s">
        <v>168</v>
      </c>
      <c r="H29" s="76" t="s">
        <v>413</v>
      </c>
      <c r="I29" s="57" t="s">
        <v>483</v>
      </c>
      <c r="J29" s="68">
        <v>0</v>
      </c>
    </row>
    <row r="30" spans="1:10" s="58" customFormat="1" ht="15">
      <c r="A30" s="77"/>
      <c r="B30" s="75"/>
      <c r="C30" s="75"/>
      <c r="D30" s="63" t="s">
        <v>143</v>
      </c>
      <c r="E30" s="60"/>
      <c r="F30" s="60"/>
      <c r="G30" s="61" t="s">
        <v>169</v>
      </c>
      <c r="H30" s="76"/>
      <c r="I30" s="57" t="s">
        <v>476</v>
      </c>
      <c r="J30" s="68">
        <v>1</v>
      </c>
    </row>
    <row r="31" spans="1:10" s="58" customFormat="1" ht="15">
      <c r="A31" s="77"/>
      <c r="B31" s="75"/>
      <c r="C31" s="75"/>
      <c r="D31" s="63" t="s">
        <v>144</v>
      </c>
      <c r="E31" s="61" t="s">
        <v>170</v>
      </c>
      <c r="F31" s="60"/>
      <c r="G31" s="60"/>
      <c r="H31" s="76"/>
      <c r="I31" s="57" t="s">
        <v>486</v>
      </c>
      <c r="J31" s="68">
        <v>2</v>
      </c>
    </row>
    <row r="32" spans="1:10" s="58" customFormat="1" ht="15">
      <c r="A32" s="77"/>
      <c r="B32" s="75"/>
      <c r="C32" s="75"/>
      <c r="D32" s="59" t="s">
        <v>145</v>
      </c>
      <c r="E32" s="61" t="s">
        <v>171</v>
      </c>
      <c r="F32" s="60"/>
      <c r="G32" s="60"/>
      <c r="H32" s="76"/>
      <c r="I32" s="57" t="s">
        <v>485</v>
      </c>
      <c r="J32" s="68">
        <v>4</v>
      </c>
    </row>
    <row r="33" spans="1:10" s="58" customFormat="1" ht="15" customHeight="1">
      <c r="A33" s="73">
        <v>10</v>
      </c>
      <c r="B33" s="74">
        <v>43443</v>
      </c>
      <c r="C33" s="78" t="s">
        <v>157</v>
      </c>
      <c r="D33" s="63" t="s">
        <v>89</v>
      </c>
      <c r="E33" s="61" t="s">
        <v>173</v>
      </c>
      <c r="F33" s="60"/>
      <c r="G33" s="60"/>
      <c r="H33" s="76" t="s">
        <v>414</v>
      </c>
      <c r="I33" s="57" t="s">
        <v>486</v>
      </c>
      <c r="J33" s="68">
        <v>2</v>
      </c>
    </row>
    <row r="34" spans="1:10" s="58" customFormat="1" ht="15" customHeight="1">
      <c r="A34" s="73"/>
      <c r="B34" s="74"/>
      <c r="C34" s="75"/>
      <c r="D34" s="63" t="s">
        <v>90</v>
      </c>
      <c r="E34" s="61" t="s">
        <v>174</v>
      </c>
      <c r="F34" s="60"/>
      <c r="G34" s="60"/>
      <c r="H34" s="76"/>
      <c r="I34" s="57" t="s">
        <v>487</v>
      </c>
      <c r="J34" s="68">
        <v>4</v>
      </c>
    </row>
    <row r="35" spans="1:10" s="58" customFormat="1" ht="15" customHeight="1">
      <c r="A35" s="73"/>
      <c r="B35" s="74"/>
      <c r="C35" s="75"/>
      <c r="D35" s="59" t="s">
        <v>91</v>
      </c>
      <c r="E35" s="60"/>
      <c r="F35" s="61" t="s">
        <v>175</v>
      </c>
      <c r="G35" s="60"/>
      <c r="H35" s="76"/>
      <c r="I35" s="57" t="s">
        <v>479</v>
      </c>
      <c r="J35" s="68">
        <v>2</v>
      </c>
    </row>
    <row r="36" spans="1:10" s="58" customFormat="1" ht="15">
      <c r="A36" s="77">
        <v>11</v>
      </c>
      <c r="B36" s="75">
        <v>43449</v>
      </c>
      <c r="C36" s="78" t="s">
        <v>180</v>
      </c>
      <c r="D36" s="63" t="s">
        <v>142</v>
      </c>
      <c r="E36" s="60"/>
      <c r="F36" s="60"/>
      <c r="G36" s="61" t="s">
        <v>176</v>
      </c>
      <c r="H36" s="76" t="s">
        <v>415</v>
      </c>
      <c r="I36" s="57" t="s">
        <v>478</v>
      </c>
      <c r="J36" s="68">
        <v>1</v>
      </c>
    </row>
    <row r="37" spans="1:10" s="58" customFormat="1" ht="15">
      <c r="A37" s="77"/>
      <c r="B37" s="75"/>
      <c r="C37" s="75"/>
      <c r="D37" s="63" t="s">
        <v>143</v>
      </c>
      <c r="E37" s="60"/>
      <c r="F37" s="60"/>
      <c r="G37" s="61" t="s">
        <v>177</v>
      </c>
      <c r="H37" s="76"/>
      <c r="I37" s="57" t="s">
        <v>477</v>
      </c>
      <c r="J37" s="68">
        <v>3</v>
      </c>
    </row>
    <row r="38" spans="1:10" s="58" customFormat="1" ht="15">
      <c r="A38" s="77"/>
      <c r="B38" s="75"/>
      <c r="C38" s="75"/>
      <c r="D38" s="63" t="s">
        <v>144</v>
      </c>
      <c r="E38" s="60"/>
      <c r="F38" s="61" t="s">
        <v>178</v>
      </c>
      <c r="G38" s="60"/>
      <c r="H38" s="76"/>
      <c r="I38" s="57" t="s">
        <v>476</v>
      </c>
      <c r="J38" s="68">
        <v>1</v>
      </c>
    </row>
    <row r="39" spans="1:10" s="58" customFormat="1" ht="15">
      <c r="A39" s="77"/>
      <c r="B39" s="75"/>
      <c r="C39" s="75"/>
      <c r="D39" s="59" t="s">
        <v>145</v>
      </c>
      <c r="E39" s="60"/>
      <c r="F39" s="61" t="s">
        <v>179</v>
      </c>
      <c r="G39" s="60"/>
      <c r="H39" s="76"/>
      <c r="I39" s="57" t="s">
        <v>478</v>
      </c>
      <c r="J39" s="68">
        <v>1</v>
      </c>
    </row>
    <row r="40" spans="1:10" s="58" customFormat="1" ht="15" customHeight="1">
      <c r="A40" s="73">
        <v>12</v>
      </c>
      <c r="B40" s="74">
        <v>43450</v>
      </c>
      <c r="C40" s="75" t="s">
        <v>154</v>
      </c>
      <c r="D40" s="63" t="s">
        <v>89</v>
      </c>
      <c r="E40" s="61" t="s">
        <v>181</v>
      </c>
      <c r="F40" s="60"/>
      <c r="G40" s="60"/>
      <c r="H40" s="76" t="s">
        <v>416</v>
      </c>
      <c r="I40" s="57" t="s">
        <v>488</v>
      </c>
      <c r="J40" s="68">
        <v>3</v>
      </c>
    </row>
    <row r="41" spans="1:10" s="58" customFormat="1" ht="15" customHeight="1">
      <c r="A41" s="73"/>
      <c r="B41" s="74"/>
      <c r="C41" s="75"/>
      <c r="D41" s="63" t="s">
        <v>90</v>
      </c>
      <c r="E41" s="61" t="s">
        <v>182</v>
      </c>
      <c r="F41" s="60"/>
      <c r="G41" s="60"/>
      <c r="H41" s="76"/>
      <c r="I41" s="57" t="s">
        <v>480</v>
      </c>
      <c r="J41" s="68">
        <v>3</v>
      </c>
    </row>
    <row r="42" spans="1:10" s="58" customFormat="1" ht="15" customHeight="1">
      <c r="A42" s="73"/>
      <c r="B42" s="74"/>
      <c r="C42" s="75"/>
      <c r="D42" s="59" t="s">
        <v>91</v>
      </c>
      <c r="E42" s="61" t="s">
        <v>183</v>
      </c>
      <c r="F42" s="60"/>
      <c r="G42" s="60"/>
      <c r="H42" s="76"/>
      <c r="I42" s="57" t="s">
        <v>479</v>
      </c>
      <c r="J42" s="68">
        <v>2</v>
      </c>
    </row>
    <row r="43" spans="1:10" s="58" customFormat="1" ht="15" customHeight="1">
      <c r="A43" s="77">
        <v>13</v>
      </c>
      <c r="B43" s="75">
        <v>43463</v>
      </c>
      <c r="C43" s="78" t="s">
        <v>180</v>
      </c>
      <c r="D43" s="63" t="s">
        <v>142</v>
      </c>
      <c r="E43" s="60"/>
      <c r="F43" s="60"/>
      <c r="G43" s="61" t="s">
        <v>184</v>
      </c>
      <c r="H43" s="76" t="s">
        <v>417</v>
      </c>
      <c r="I43" s="57" t="s">
        <v>486</v>
      </c>
      <c r="J43" s="68">
        <v>2</v>
      </c>
    </row>
    <row r="44" spans="1:10" s="58" customFormat="1" ht="15">
      <c r="A44" s="77"/>
      <c r="B44" s="75"/>
      <c r="C44" s="75"/>
      <c r="D44" s="63" t="s">
        <v>143</v>
      </c>
      <c r="E44" s="60"/>
      <c r="F44" s="60"/>
      <c r="G44" s="61" t="s">
        <v>185</v>
      </c>
      <c r="H44" s="76"/>
      <c r="I44" s="57" t="s">
        <v>479</v>
      </c>
      <c r="J44" s="68">
        <v>2</v>
      </c>
    </row>
    <row r="45" spans="1:10" s="58" customFormat="1" ht="15">
      <c r="A45" s="77"/>
      <c r="B45" s="75"/>
      <c r="C45" s="75"/>
      <c r="D45" s="63" t="s">
        <v>144</v>
      </c>
      <c r="E45" s="60"/>
      <c r="F45" s="61" t="s">
        <v>186</v>
      </c>
      <c r="G45" s="60"/>
      <c r="H45" s="76"/>
      <c r="I45" s="57" t="s">
        <v>488</v>
      </c>
      <c r="J45" s="68">
        <v>3</v>
      </c>
    </row>
    <row r="46" spans="1:10" s="58" customFormat="1" ht="15">
      <c r="A46" s="77"/>
      <c r="B46" s="75"/>
      <c r="C46" s="75"/>
      <c r="D46" s="59" t="s">
        <v>145</v>
      </c>
      <c r="E46" s="60"/>
      <c r="F46" s="61" t="s">
        <v>187</v>
      </c>
      <c r="G46" s="60"/>
      <c r="H46" s="76"/>
      <c r="I46" s="57" t="s">
        <v>482</v>
      </c>
      <c r="J46" s="68">
        <v>2</v>
      </c>
    </row>
    <row r="47" spans="1:10" s="58" customFormat="1" ht="15" customHeight="1">
      <c r="A47" s="73">
        <v>14</v>
      </c>
      <c r="B47" s="74">
        <v>43464</v>
      </c>
      <c r="C47" s="75" t="s">
        <v>154</v>
      </c>
      <c r="D47" s="63" t="s">
        <v>89</v>
      </c>
      <c r="E47" s="61" t="s">
        <v>188</v>
      </c>
      <c r="F47" s="60"/>
      <c r="G47" s="60"/>
      <c r="H47" s="76" t="s">
        <v>418</v>
      </c>
      <c r="I47" s="57" t="s">
        <v>477</v>
      </c>
      <c r="J47" s="68">
        <v>3</v>
      </c>
    </row>
    <row r="48" spans="1:10" s="58" customFormat="1" ht="15" customHeight="1">
      <c r="A48" s="73"/>
      <c r="B48" s="74"/>
      <c r="C48" s="75"/>
      <c r="D48" s="63" t="s">
        <v>90</v>
      </c>
      <c r="E48" s="61" t="s">
        <v>189</v>
      </c>
      <c r="F48" s="60"/>
      <c r="G48" s="60"/>
      <c r="H48" s="76"/>
      <c r="I48" s="57" t="s">
        <v>479</v>
      </c>
      <c r="J48" s="68">
        <v>2</v>
      </c>
    </row>
    <row r="49" spans="1:10" s="58" customFormat="1" ht="15" customHeight="1">
      <c r="A49" s="73"/>
      <c r="B49" s="74"/>
      <c r="C49" s="75"/>
      <c r="D49" s="59" t="s">
        <v>91</v>
      </c>
      <c r="E49" s="61" t="s">
        <v>190</v>
      </c>
      <c r="F49" s="60"/>
      <c r="G49" s="60"/>
      <c r="H49" s="76"/>
      <c r="I49" s="57" t="s">
        <v>482</v>
      </c>
      <c r="J49" s="68">
        <v>2</v>
      </c>
    </row>
    <row r="50" spans="1:10" s="58" customFormat="1" ht="15">
      <c r="A50" s="77">
        <v>15</v>
      </c>
      <c r="B50" s="75">
        <v>43470</v>
      </c>
      <c r="C50" s="78" t="s">
        <v>180</v>
      </c>
      <c r="D50" s="63" t="s">
        <v>142</v>
      </c>
      <c r="E50" s="60"/>
      <c r="F50" s="60"/>
      <c r="G50" s="61" t="s">
        <v>191</v>
      </c>
      <c r="H50" s="76" t="s">
        <v>419</v>
      </c>
      <c r="I50" s="57" t="s">
        <v>480</v>
      </c>
      <c r="J50" s="68">
        <v>3</v>
      </c>
    </row>
    <row r="51" spans="1:10" s="58" customFormat="1" ht="15">
      <c r="A51" s="77"/>
      <c r="B51" s="75"/>
      <c r="C51" s="75"/>
      <c r="D51" s="63" t="s">
        <v>143</v>
      </c>
      <c r="E51" s="60"/>
      <c r="F51" s="60"/>
      <c r="G51" s="61" t="s">
        <v>192</v>
      </c>
      <c r="H51" s="76"/>
      <c r="I51" s="57" t="s">
        <v>483</v>
      </c>
      <c r="J51" s="68">
        <v>0</v>
      </c>
    </row>
    <row r="52" spans="1:10" s="58" customFormat="1" ht="15">
      <c r="A52" s="77"/>
      <c r="B52" s="75"/>
      <c r="C52" s="75"/>
      <c r="D52" s="63" t="s">
        <v>144</v>
      </c>
      <c r="E52" s="60"/>
      <c r="F52" s="65" t="s">
        <v>193</v>
      </c>
      <c r="G52" s="60"/>
      <c r="H52" s="76"/>
      <c r="I52" s="57" t="s">
        <v>484</v>
      </c>
      <c r="J52" s="68">
        <v>3</v>
      </c>
    </row>
    <row r="53" spans="1:10" s="58" customFormat="1" ht="15">
      <c r="A53" s="77"/>
      <c r="B53" s="75"/>
      <c r="C53" s="75"/>
      <c r="D53" s="59" t="s">
        <v>145</v>
      </c>
      <c r="E53" s="60"/>
      <c r="F53" s="61" t="s">
        <v>194</v>
      </c>
      <c r="G53" s="60"/>
      <c r="H53" s="76"/>
      <c r="I53" s="57" t="s">
        <v>488</v>
      </c>
      <c r="J53" s="68">
        <v>3</v>
      </c>
    </row>
    <row r="54" spans="1:10" s="58" customFormat="1" ht="15" customHeight="1">
      <c r="A54" s="73">
        <v>16</v>
      </c>
      <c r="B54" s="74">
        <v>43471</v>
      </c>
      <c r="C54" s="75" t="s">
        <v>86</v>
      </c>
      <c r="D54" s="63" t="s">
        <v>89</v>
      </c>
      <c r="E54" s="60"/>
      <c r="F54" s="61" t="s">
        <v>195</v>
      </c>
      <c r="G54" s="60"/>
      <c r="H54" s="76" t="s">
        <v>420</v>
      </c>
      <c r="I54" s="57" t="s">
        <v>487</v>
      </c>
      <c r="J54" s="68">
        <v>4</v>
      </c>
    </row>
    <row r="55" spans="1:10" s="58" customFormat="1" ht="15" customHeight="1">
      <c r="A55" s="73"/>
      <c r="B55" s="74"/>
      <c r="C55" s="75"/>
      <c r="D55" s="63" t="s">
        <v>90</v>
      </c>
      <c r="E55" s="60"/>
      <c r="F55" s="61" t="s">
        <v>196</v>
      </c>
      <c r="G55" s="60"/>
      <c r="H55" s="76"/>
      <c r="I55" s="57" t="s">
        <v>476</v>
      </c>
      <c r="J55" s="68">
        <v>1</v>
      </c>
    </row>
    <row r="56" spans="1:10" s="58" customFormat="1" ht="15" customHeight="1">
      <c r="A56" s="73"/>
      <c r="B56" s="74"/>
      <c r="C56" s="75"/>
      <c r="D56" s="59" t="s">
        <v>91</v>
      </c>
      <c r="E56" s="60"/>
      <c r="F56" s="61" t="s">
        <v>197</v>
      </c>
      <c r="G56" s="60"/>
      <c r="H56" s="76"/>
      <c r="I56" s="57" t="s">
        <v>482</v>
      </c>
      <c r="J56" s="68">
        <v>2</v>
      </c>
    </row>
    <row r="57" spans="1:10" s="58" customFormat="1" ht="15">
      <c r="A57" s="77">
        <v>17</v>
      </c>
      <c r="B57" s="75">
        <v>43477</v>
      </c>
      <c r="C57" s="78" t="s">
        <v>206</v>
      </c>
      <c r="D57" s="63" t="s">
        <v>198</v>
      </c>
      <c r="E57" s="61" t="s">
        <v>202</v>
      </c>
      <c r="F57" s="60"/>
      <c r="G57" s="60"/>
      <c r="H57" s="76" t="s">
        <v>421</v>
      </c>
      <c r="I57" s="57" t="s">
        <v>479</v>
      </c>
      <c r="J57" s="68">
        <v>2</v>
      </c>
    </row>
    <row r="58" spans="1:10" s="58" customFormat="1" ht="15">
      <c r="A58" s="77"/>
      <c r="B58" s="75"/>
      <c r="C58" s="75"/>
      <c r="D58" s="63" t="s">
        <v>199</v>
      </c>
      <c r="E58" s="61" t="s">
        <v>203</v>
      </c>
      <c r="F58" s="60"/>
      <c r="G58" s="60"/>
      <c r="H58" s="76"/>
      <c r="I58" s="57" t="s">
        <v>486</v>
      </c>
      <c r="J58" s="68">
        <v>2</v>
      </c>
    </row>
    <row r="59" spans="1:10" s="58" customFormat="1" ht="15">
      <c r="A59" s="77"/>
      <c r="B59" s="75"/>
      <c r="C59" s="75"/>
      <c r="D59" s="63" t="s">
        <v>200</v>
      </c>
      <c r="E59" s="60"/>
      <c r="F59" s="60"/>
      <c r="G59" s="61" t="s">
        <v>204</v>
      </c>
      <c r="H59" s="76"/>
      <c r="I59" s="57" t="s">
        <v>486</v>
      </c>
      <c r="J59" s="68">
        <v>2</v>
      </c>
    </row>
    <row r="60" spans="1:10" s="58" customFormat="1" ht="15">
      <c r="A60" s="77"/>
      <c r="B60" s="75"/>
      <c r="C60" s="75"/>
      <c r="D60" s="59" t="s">
        <v>201</v>
      </c>
      <c r="E60" s="60"/>
      <c r="F60" s="60"/>
      <c r="G60" s="61" t="s">
        <v>205</v>
      </c>
      <c r="H60" s="76"/>
      <c r="I60" s="57" t="s">
        <v>476</v>
      </c>
      <c r="J60" s="68">
        <v>1</v>
      </c>
    </row>
    <row r="61" spans="1:10" s="58" customFormat="1" ht="15" customHeight="1">
      <c r="A61" s="73">
        <v>18</v>
      </c>
      <c r="B61" s="74">
        <v>43478</v>
      </c>
      <c r="C61" s="75" t="s">
        <v>154</v>
      </c>
      <c r="D61" s="63" t="s">
        <v>89</v>
      </c>
      <c r="E61" s="61" t="s">
        <v>207</v>
      </c>
      <c r="F61" s="60"/>
      <c r="G61" s="60"/>
      <c r="H61" s="76" t="s">
        <v>422</v>
      </c>
      <c r="I61" s="57" t="s">
        <v>493</v>
      </c>
      <c r="J61" s="68">
        <v>6</v>
      </c>
    </row>
    <row r="62" spans="1:10" s="58" customFormat="1" ht="15" customHeight="1">
      <c r="A62" s="73"/>
      <c r="B62" s="74"/>
      <c r="C62" s="75"/>
      <c r="D62" s="63" t="s">
        <v>90</v>
      </c>
      <c r="E62" s="61" t="s">
        <v>208</v>
      </c>
      <c r="F62" s="60"/>
      <c r="G62" s="60"/>
      <c r="H62" s="76"/>
      <c r="I62" s="57" t="s">
        <v>486</v>
      </c>
      <c r="J62" s="68">
        <v>2</v>
      </c>
    </row>
    <row r="63" spans="1:10" s="58" customFormat="1" ht="15" customHeight="1">
      <c r="A63" s="73"/>
      <c r="B63" s="74"/>
      <c r="C63" s="75"/>
      <c r="D63" s="59" t="s">
        <v>91</v>
      </c>
      <c r="E63" s="61" t="s">
        <v>209</v>
      </c>
      <c r="F63" s="60"/>
      <c r="G63" s="60"/>
      <c r="H63" s="76"/>
      <c r="I63" s="57" t="s">
        <v>496</v>
      </c>
      <c r="J63" s="68"/>
    </row>
    <row r="64" spans="1:10" s="58" customFormat="1" ht="15" customHeight="1">
      <c r="A64" s="73">
        <v>19</v>
      </c>
      <c r="B64" s="74">
        <v>43485</v>
      </c>
      <c r="C64" s="75" t="s">
        <v>86</v>
      </c>
      <c r="D64" s="63" t="s">
        <v>89</v>
      </c>
      <c r="E64" s="60"/>
      <c r="F64" s="61" t="s">
        <v>210</v>
      </c>
      <c r="G64" s="60"/>
      <c r="H64" s="76" t="s">
        <v>423</v>
      </c>
      <c r="I64" s="57" t="s">
        <v>487</v>
      </c>
      <c r="J64" s="68">
        <v>4</v>
      </c>
    </row>
    <row r="65" spans="1:10" s="58" customFormat="1" ht="15" customHeight="1">
      <c r="A65" s="73"/>
      <c r="B65" s="74"/>
      <c r="C65" s="75"/>
      <c r="D65" s="63" t="s">
        <v>90</v>
      </c>
      <c r="E65" s="60"/>
      <c r="F65" s="61" t="s">
        <v>211</v>
      </c>
      <c r="G65" s="60"/>
      <c r="H65" s="76"/>
      <c r="I65" s="57" t="s">
        <v>486</v>
      </c>
      <c r="J65" s="68">
        <v>2</v>
      </c>
    </row>
    <row r="66" spans="1:10" s="58" customFormat="1" ht="15" customHeight="1">
      <c r="A66" s="73"/>
      <c r="B66" s="74"/>
      <c r="C66" s="75"/>
      <c r="D66" s="59" t="s">
        <v>91</v>
      </c>
      <c r="E66" s="60"/>
      <c r="F66" s="61" t="s">
        <v>212</v>
      </c>
      <c r="G66" s="60"/>
      <c r="H66" s="76"/>
      <c r="I66" s="57" t="s">
        <v>480</v>
      </c>
      <c r="J66" s="68">
        <v>3</v>
      </c>
    </row>
    <row r="67" spans="1:10" s="58" customFormat="1" ht="15">
      <c r="A67" s="77">
        <v>20</v>
      </c>
      <c r="B67" s="75">
        <v>43491</v>
      </c>
      <c r="C67" s="78" t="s">
        <v>206</v>
      </c>
      <c r="D67" s="64" t="s">
        <v>198</v>
      </c>
      <c r="E67" s="61" t="s">
        <v>215</v>
      </c>
      <c r="F67" s="60"/>
      <c r="G67" s="60"/>
      <c r="H67" s="76" t="s">
        <v>424</v>
      </c>
      <c r="I67" s="57" t="s">
        <v>486</v>
      </c>
      <c r="J67" s="68">
        <v>2</v>
      </c>
    </row>
    <row r="68" spans="1:10" s="58" customFormat="1" ht="15">
      <c r="A68" s="77"/>
      <c r="B68" s="75"/>
      <c r="C68" s="75"/>
      <c r="D68" s="64" t="s">
        <v>199</v>
      </c>
      <c r="E68" s="61" t="s">
        <v>216</v>
      </c>
      <c r="F68" s="60"/>
      <c r="G68" s="60"/>
      <c r="H68" s="76"/>
      <c r="I68" s="57" t="s">
        <v>494</v>
      </c>
      <c r="J68" s="68">
        <v>4</v>
      </c>
    </row>
    <row r="69" spans="1:10" s="58" customFormat="1" ht="15">
      <c r="A69" s="77"/>
      <c r="B69" s="75"/>
      <c r="C69" s="75"/>
      <c r="D69" s="64" t="s">
        <v>200</v>
      </c>
      <c r="E69" s="60"/>
      <c r="F69" s="60"/>
      <c r="G69" s="61" t="s">
        <v>213</v>
      </c>
      <c r="H69" s="76"/>
      <c r="I69" s="57" t="s">
        <v>479</v>
      </c>
      <c r="J69" s="68">
        <v>2</v>
      </c>
    </row>
    <row r="70" spans="1:10" s="58" customFormat="1" ht="15">
      <c r="A70" s="77"/>
      <c r="B70" s="75"/>
      <c r="C70" s="75"/>
      <c r="D70" s="59" t="s">
        <v>201</v>
      </c>
      <c r="E70" s="60"/>
      <c r="F70" s="60"/>
      <c r="G70" s="61" t="s">
        <v>214</v>
      </c>
      <c r="H70" s="76"/>
      <c r="I70" s="57" t="s">
        <v>476</v>
      </c>
      <c r="J70" s="68">
        <v>1</v>
      </c>
    </row>
    <row r="71" spans="1:10" s="58" customFormat="1" ht="15" customHeight="1">
      <c r="A71" s="73">
        <v>21</v>
      </c>
      <c r="B71" s="74">
        <v>43492</v>
      </c>
      <c r="C71" s="75" t="s">
        <v>86</v>
      </c>
      <c r="D71" s="63" t="s">
        <v>89</v>
      </c>
      <c r="E71" s="60"/>
      <c r="F71" s="61" t="s">
        <v>217</v>
      </c>
      <c r="G71" s="60"/>
      <c r="H71" s="76" t="s">
        <v>425</v>
      </c>
      <c r="I71" s="57" t="s">
        <v>488</v>
      </c>
      <c r="J71" s="68">
        <v>3</v>
      </c>
    </row>
    <row r="72" spans="1:10" s="58" customFormat="1" ht="15" customHeight="1">
      <c r="A72" s="73"/>
      <c r="B72" s="74"/>
      <c r="C72" s="75"/>
      <c r="D72" s="63" t="s">
        <v>90</v>
      </c>
      <c r="E72" s="60"/>
      <c r="F72" s="61" t="s">
        <v>218</v>
      </c>
      <c r="G72" s="60"/>
      <c r="H72" s="76"/>
      <c r="I72" s="57" t="s">
        <v>485</v>
      </c>
      <c r="J72" s="68">
        <v>4</v>
      </c>
    </row>
    <row r="73" spans="1:10" s="58" customFormat="1" ht="15" customHeight="1">
      <c r="A73" s="73"/>
      <c r="B73" s="74"/>
      <c r="C73" s="75"/>
      <c r="D73" s="59" t="s">
        <v>91</v>
      </c>
      <c r="E73" s="60"/>
      <c r="F73" s="61" t="s">
        <v>219</v>
      </c>
      <c r="G73" s="60"/>
      <c r="H73" s="76"/>
      <c r="I73" s="57" t="s">
        <v>494</v>
      </c>
      <c r="J73" s="68">
        <v>4</v>
      </c>
    </row>
    <row r="74" spans="1:10" s="58" customFormat="1" ht="15">
      <c r="A74" s="77">
        <v>22</v>
      </c>
      <c r="B74" s="75">
        <v>43505</v>
      </c>
      <c r="C74" s="78" t="s">
        <v>206</v>
      </c>
      <c r="D74" s="64" t="s">
        <v>198</v>
      </c>
      <c r="E74" s="61" t="s">
        <v>224</v>
      </c>
      <c r="F74" s="60"/>
      <c r="G74" s="60"/>
      <c r="H74" s="76" t="s">
        <v>426</v>
      </c>
      <c r="I74" s="57" t="s">
        <v>476</v>
      </c>
      <c r="J74" s="68">
        <v>1</v>
      </c>
    </row>
    <row r="75" spans="1:10" s="58" customFormat="1" ht="15">
      <c r="A75" s="77"/>
      <c r="B75" s="75"/>
      <c r="C75" s="75"/>
      <c r="D75" s="64" t="s">
        <v>199</v>
      </c>
      <c r="E75" s="61" t="s">
        <v>225</v>
      </c>
      <c r="F75" s="60"/>
      <c r="G75" s="60"/>
      <c r="H75" s="76"/>
      <c r="I75" s="57" t="s">
        <v>484</v>
      </c>
      <c r="J75" s="68">
        <v>3</v>
      </c>
    </row>
    <row r="76" spans="1:10" s="58" customFormat="1" ht="15">
      <c r="A76" s="77"/>
      <c r="B76" s="75"/>
      <c r="C76" s="75"/>
      <c r="D76" s="64" t="s">
        <v>200</v>
      </c>
      <c r="E76" s="60"/>
      <c r="F76" s="60"/>
      <c r="G76" s="61" t="s">
        <v>220</v>
      </c>
      <c r="H76" s="76"/>
      <c r="I76" s="57" t="s">
        <v>478</v>
      </c>
      <c r="J76" s="68">
        <v>1</v>
      </c>
    </row>
    <row r="77" spans="1:10" s="58" customFormat="1" ht="15">
      <c r="A77" s="77"/>
      <c r="B77" s="75"/>
      <c r="C77" s="75"/>
      <c r="D77" s="59" t="s">
        <v>201</v>
      </c>
      <c r="E77" s="60"/>
      <c r="F77" s="60"/>
      <c r="G77" s="61" t="s">
        <v>221</v>
      </c>
      <c r="H77" s="76"/>
      <c r="I77" s="57" t="s">
        <v>495</v>
      </c>
      <c r="J77" s="68"/>
    </row>
    <row r="78" spans="1:10" s="58" customFormat="1" ht="15" customHeight="1">
      <c r="A78" s="73">
        <v>23</v>
      </c>
      <c r="B78" s="74">
        <v>43506</v>
      </c>
      <c r="C78" s="75" t="s">
        <v>86</v>
      </c>
      <c r="D78" s="63" t="s">
        <v>89</v>
      </c>
      <c r="E78" s="60"/>
      <c r="F78" s="61" t="s">
        <v>226</v>
      </c>
      <c r="G78" s="60"/>
      <c r="H78" s="76" t="s">
        <v>427</v>
      </c>
      <c r="I78" s="57" t="s">
        <v>480</v>
      </c>
      <c r="J78" s="68">
        <v>3</v>
      </c>
    </row>
    <row r="79" spans="1:10" s="58" customFormat="1" ht="15" customHeight="1">
      <c r="A79" s="73"/>
      <c r="B79" s="74"/>
      <c r="C79" s="75"/>
      <c r="D79" s="63" t="s">
        <v>90</v>
      </c>
      <c r="E79" s="60"/>
      <c r="F79" s="61" t="s">
        <v>227</v>
      </c>
      <c r="G79" s="60"/>
      <c r="H79" s="76"/>
      <c r="I79" s="57" t="s">
        <v>483</v>
      </c>
      <c r="J79" s="68">
        <v>0</v>
      </c>
    </row>
    <row r="80" spans="1:10" s="58" customFormat="1" ht="15" customHeight="1">
      <c r="A80" s="73"/>
      <c r="B80" s="74"/>
      <c r="C80" s="75"/>
      <c r="D80" s="59" t="s">
        <v>91</v>
      </c>
      <c r="E80" s="60"/>
      <c r="F80" s="61" t="s">
        <v>228</v>
      </c>
      <c r="G80" s="60"/>
      <c r="H80" s="76"/>
      <c r="I80" s="57" t="s">
        <v>484</v>
      </c>
      <c r="J80" s="68">
        <v>3</v>
      </c>
    </row>
    <row r="81" spans="1:10" s="58" customFormat="1" ht="15">
      <c r="A81" s="77">
        <v>24</v>
      </c>
      <c r="B81" s="75">
        <v>43519</v>
      </c>
      <c r="C81" s="78" t="s">
        <v>206</v>
      </c>
      <c r="D81" s="64" t="s">
        <v>198</v>
      </c>
      <c r="E81" s="61" t="s">
        <v>223</v>
      </c>
      <c r="F81" s="60"/>
      <c r="G81" s="60"/>
      <c r="H81" s="76" t="s">
        <v>428</v>
      </c>
      <c r="I81" s="57" t="s">
        <v>488</v>
      </c>
      <c r="J81" s="68">
        <v>3</v>
      </c>
    </row>
    <row r="82" spans="1:10" s="58" customFormat="1" ht="15">
      <c r="A82" s="77"/>
      <c r="B82" s="75"/>
      <c r="C82" s="75"/>
      <c r="D82" s="64" t="s">
        <v>199</v>
      </c>
      <c r="E82" s="61" t="s">
        <v>231</v>
      </c>
      <c r="F82" s="60"/>
      <c r="G82" s="60"/>
      <c r="H82" s="76"/>
      <c r="I82" s="57" t="s">
        <v>496</v>
      </c>
      <c r="J82" s="68"/>
    </row>
    <row r="83" spans="1:10" s="58" customFormat="1" ht="15">
      <c r="A83" s="77"/>
      <c r="B83" s="75"/>
      <c r="C83" s="75"/>
      <c r="D83" s="64" t="s">
        <v>200</v>
      </c>
      <c r="E83" s="60"/>
      <c r="F83" s="60"/>
      <c r="G83" s="61" t="s">
        <v>229</v>
      </c>
      <c r="H83" s="76"/>
      <c r="I83" s="57" t="s">
        <v>483</v>
      </c>
      <c r="J83" s="68">
        <v>0</v>
      </c>
    </row>
    <row r="84" spans="1:10" s="58" customFormat="1" ht="15">
      <c r="A84" s="77"/>
      <c r="B84" s="75"/>
      <c r="C84" s="75"/>
      <c r="D84" s="59" t="s">
        <v>201</v>
      </c>
      <c r="E84" s="60"/>
      <c r="F84" s="60"/>
      <c r="G84" s="61" t="s">
        <v>230</v>
      </c>
      <c r="H84" s="76"/>
      <c r="I84" s="57" t="s">
        <v>480</v>
      </c>
      <c r="J84" s="68">
        <v>3</v>
      </c>
    </row>
    <row r="85" spans="1:10" s="58" customFormat="1" ht="15" customHeight="1">
      <c r="A85" s="73">
        <v>25</v>
      </c>
      <c r="B85" s="74">
        <v>43520</v>
      </c>
      <c r="C85" s="75" t="s">
        <v>86</v>
      </c>
      <c r="D85" s="63" t="s">
        <v>89</v>
      </c>
      <c r="E85" s="60"/>
      <c r="F85" s="61" t="s">
        <v>232</v>
      </c>
      <c r="G85" s="60"/>
      <c r="H85" s="76" t="s">
        <v>429</v>
      </c>
      <c r="I85" s="57" t="s">
        <v>482</v>
      </c>
      <c r="J85" s="68">
        <v>2</v>
      </c>
    </row>
    <row r="86" spans="1:10" s="58" customFormat="1" ht="15" customHeight="1">
      <c r="A86" s="73"/>
      <c r="B86" s="74"/>
      <c r="C86" s="75"/>
      <c r="D86" s="63" t="s">
        <v>90</v>
      </c>
      <c r="E86" s="60"/>
      <c r="F86" s="61" t="s">
        <v>233</v>
      </c>
      <c r="G86" s="60"/>
      <c r="H86" s="76"/>
      <c r="I86" s="57" t="s">
        <v>478</v>
      </c>
      <c r="J86" s="68">
        <v>1</v>
      </c>
    </row>
    <row r="87" spans="1:10" s="58" customFormat="1" ht="15" customHeight="1">
      <c r="A87" s="73"/>
      <c r="B87" s="74"/>
      <c r="C87" s="75"/>
      <c r="D87" s="59" t="s">
        <v>91</v>
      </c>
      <c r="E87" s="60"/>
      <c r="F87" s="61" t="s">
        <v>234</v>
      </c>
      <c r="G87" s="60"/>
      <c r="H87" s="76"/>
      <c r="I87" s="57" t="s">
        <v>484</v>
      </c>
      <c r="J87" s="68">
        <v>3</v>
      </c>
    </row>
    <row r="88" spans="1:10" s="58" customFormat="1" ht="15">
      <c r="A88" s="77">
        <v>26</v>
      </c>
      <c r="B88" s="75">
        <v>43526</v>
      </c>
      <c r="C88" s="78" t="s">
        <v>268</v>
      </c>
      <c r="D88" s="64" t="s">
        <v>198</v>
      </c>
      <c r="E88" s="60"/>
      <c r="F88" s="61" t="s">
        <v>489</v>
      </c>
      <c r="G88" s="60"/>
      <c r="H88" s="76" t="s">
        <v>430</v>
      </c>
      <c r="I88" s="57" t="s">
        <v>481</v>
      </c>
      <c r="J88" s="68"/>
    </row>
    <row r="89" spans="1:10" s="58" customFormat="1" ht="15">
      <c r="A89" s="77"/>
      <c r="B89" s="75"/>
      <c r="C89" s="75"/>
      <c r="D89" s="64" t="s">
        <v>199</v>
      </c>
      <c r="E89" s="60"/>
      <c r="F89" s="61" t="s">
        <v>239</v>
      </c>
      <c r="G89" s="60"/>
      <c r="H89" s="76"/>
      <c r="I89" s="57" t="s">
        <v>479</v>
      </c>
      <c r="J89" s="68">
        <v>2</v>
      </c>
    </row>
    <row r="90" spans="1:10" s="58" customFormat="1" ht="15">
      <c r="A90" s="77"/>
      <c r="B90" s="75"/>
      <c r="C90" s="75"/>
      <c r="D90" s="64" t="s">
        <v>200</v>
      </c>
      <c r="E90" s="60"/>
      <c r="F90" s="60"/>
      <c r="G90" s="61" t="s">
        <v>235</v>
      </c>
      <c r="H90" s="76"/>
      <c r="I90" s="57" t="s">
        <v>483</v>
      </c>
      <c r="J90" s="68">
        <v>0</v>
      </c>
    </row>
    <row r="91" spans="1:10" s="58" customFormat="1" ht="15">
      <c r="A91" s="77"/>
      <c r="B91" s="75"/>
      <c r="C91" s="75"/>
      <c r="D91" s="59" t="s">
        <v>201</v>
      </c>
      <c r="E91" s="60"/>
      <c r="F91" s="60"/>
      <c r="G91" s="61" t="s">
        <v>236</v>
      </c>
      <c r="H91" s="76"/>
      <c r="I91" s="57" t="s">
        <v>478</v>
      </c>
      <c r="J91" s="68">
        <v>1</v>
      </c>
    </row>
    <row r="92" spans="1:10" s="58" customFormat="1" ht="15" customHeight="1">
      <c r="A92" s="73">
        <v>27</v>
      </c>
      <c r="B92" s="74">
        <v>43527</v>
      </c>
      <c r="C92" s="75" t="s">
        <v>154</v>
      </c>
      <c r="D92" s="64" t="s">
        <v>89</v>
      </c>
      <c r="E92" s="61" t="s">
        <v>237</v>
      </c>
      <c r="F92" s="60"/>
      <c r="G92" s="60"/>
      <c r="H92" s="76" t="s">
        <v>431</v>
      </c>
      <c r="I92" s="57" t="s">
        <v>487</v>
      </c>
      <c r="J92" s="68">
        <v>4</v>
      </c>
    </row>
    <row r="93" spans="1:10" s="58" customFormat="1" ht="15" customHeight="1">
      <c r="A93" s="73"/>
      <c r="B93" s="74"/>
      <c r="C93" s="75"/>
      <c r="D93" s="64" t="s">
        <v>90</v>
      </c>
      <c r="E93" s="61" t="s">
        <v>238</v>
      </c>
      <c r="F93" s="60"/>
      <c r="G93" s="60"/>
      <c r="H93" s="76"/>
      <c r="I93" s="57" t="s">
        <v>479</v>
      </c>
      <c r="J93" s="68">
        <v>2</v>
      </c>
    </row>
    <row r="94" spans="1:10" s="58" customFormat="1" ht="15" customHeight="1">
      <c r="A94" s="73"/>
      <c r="B94" s="74"/>
      <c r="C94" s="75"/>
      <c r="D94" s="59" t="s">
        <v>91</v>
      </c>
      <c r="E94" s="61" t="s">
        <v>240</v>
      </c>
      <c r="F94" s="60"/>
      <c r="G94" s="60"/>
      <c r="H94" s="76"/>
      <c r="I94" s="57" t="s">
        <v>478</v>
      </c>
      <c r="J94" s="68">
        <v>1</v>
      </c>
    </row>
    <row r="95" spans="1:10" s="58" customFormat="1" ht="15" customHeight="1">
      <c r="A95" s="73">
        <v>28</v>
      </c>
      <c r="B95" s="74">
        <v>43534</v>
      </c>
      <c r="C95" s="75" t="s">
        <v>86</v>
      </c>
      <c r="D95" s="64" t="s">
        <v>89</v>
      </c>
      <c r="E95" s="60"/>
      <c r="F95" s="61" t="s">
        <v>241</v>
      </c>
      <c r="G95" s="60"/>
      <c r="H95" s="76" t="s">
        <v>432</v>
      </c>
      <c r="I95" s="69"/>
      <c r="J95" s="68"/>
    </row>
    <row r="96" spans="1:10" s="58" customFormat="1" ht="15" customHeight="1">
      <c r="A96" s="73"/>
      <c r="B96" s="74"/>
      <c r="C96" s="75"/>
      <c r="D96" s="64" t="s">
        <v>90</v>
      </c>
      <c r="E96" s="60"/>
      <c r="F96" s="61" t="s">
        <v>242</v>
      </c>
      <c r="G96" s="60"/>
      <c r="H96" s="76"/>
      <c r="I96" s="69"/>
      <c r="J96" s="68"/>
    </row>
    <row r="97" spans="1:10" s="58" customFormat="1" ht="15" customHeight="1">
      <c r="A97" s="73"/>
      <c r="B97" s="74"/>
      <c r="C97" s="75"/>
      <c r="D97" s="59" t="s">
        <v>91</v>
      </c>
      <c r="E97" s="60"/>
      <c r="F97" s="61" t="s">
        <v>243</v>
      </c>
      <c r="G97" s="60"/>
      <c r="H97" s="76"/>
      <c r="I97" s="69"/>
      <c r="J97" s="68"/>
    </row>
    <row r="98" spans="1:10" s="58" customFormat="1" ht="15" customHeight="1">
      <c r="A98" s="73">
        <v>29</v>
      </c>
      <c r="B98" s="74">
        <v>43541</v>
      </c>
      <c r="C98" s="75" t="s">
        <v>154</v>
      </c>
      <c r="D98" s="64" t="s">
        <v>89</v>
      </c>
      <c r="E98" s="61" t="s">
        <v>222</v>
      </c>
      <c r="F98" s="60"/>
      <c r="G98" s="60"/>
      <c r="H98" s="76" t="s">
        <v>433</v>
      </c>
      <c r="I98" s="57" t="s">
        <v>478</v>
      </c>
      <c r="J98" s="68">
        <v>1</v>
      </c>
    </row>
    <row r="99" spans="1:10" s="58" customFormat="1" ht="15" customHeight="1">
      <c r="A99" s="73"/>
      <c r="B99" s="74"/>
      <c r="C99" s="75"/>
      <c r="D99" s="64" t="s">
        <v>90</v>
      </c>
      <c r="E99" s="61" t="s">
        <v>244</v>
      </c>
      <c r="F99" s="60"/>
      <c r="G99" s="60"/>
      <c r="H99" s="76"/>
      <c r="I99" s="57" t="s">
        <v>500</v>
      </c>
      <c r="J99" s="68">
        <v>5</v>
      </c>
    </row>
    <row r="100" spans="1:10" s="58" customFormat="1" ht="15" customHeight="1">
      <c r="A100" s="73"/>
      <c r="B100" s="74"/>
      <c r="C100" s="75"/>
      <c r="D100" s="59" t="s">
        <v>91</v>
      </c>
      <c r="E100" s="61" t="s">
        <v>245</v>
      </c>
      <c r="F100" s="60"/>
      <c r="G100" s="60"/>
      <c r="H100" s="76"/>
      <c r="I100" s="57" t="s">
        <v>483</v>
      </c>
      <c r="J100" s="68">
        <v>0</v>
      </c>
    </row>
    <row r="101" spans="1:10" s="58" customFormat="1" ht="15" customHeight="1">
      <c r="A101" s="77">
        <v>30</v>
      </c>
      <c r="B101" s="75">
        <v>43547</v>
      </c>
      <c r="C101" s="78" t="s">
        <v>172</v>
      </c>
      <c r="D101" s="64" t="s">
        <v>142</v>
      </c>
      <c r="E101" s="60"/>
      <c r="F101" s="60"/>
      <c r="G101" s="61" t="s">
        <v>246</v>
      </c>
      <c r="H101" s="76" t="s">
        <v>434</v>
      </c>
      <c r="I101" s="57" t="s">
        <v>488</v>
      </c>
      <c r="J101" s="68">
        <v>3</v>
      </c>
    </row>
    <row r="102" spans="1:10" s="58" customFormat="1" ht="15">
      <c r="A102" s="77"/>
      <c r="B102" s="75"/>
      <c r="C102" s="79"/>
      <c r="D102" s="64" t="s">
        <v>143</v>
      </c>
      <c r="E102" s="60"/>
      <c r="F102" s="60"/>
      <c r="G102" s="61" t="s">
        <v>247</v>
      </c>
      <c r="H102" s="76"/>
      <c r="I102" s="57" t="s">
        <v>480</v>
      </c>
      <c r="J102" s="68">
        <v>3</v>
      </c>
    </row>
    <row r="103" spans="1:10" s="58" customFormat="1" ht="15">
      <c r="A103" s="77"/>
      <c r="B103" s="75"/>
      <c r="C103" s="79"/>
      <c r="D103" s="64" t="s">
        <v>144</v>
      </c>
      <c r="E103" s="61" t="s">
        <v>248</v>
      </c>
      <c r="F103" s="60"/>
      <c r="G103" s="60"/>
      <c r="H103" s="76"/>
      <c r="I103" s="57" t="s">
        <v>478</v>
      </c>
      <c r="J103" s="68">
        <v>1</v>
      </c>
    </row>
    <row r="104" spans="1:10" s="58" customFormat="1" ht="15">
      <c r="A104" s="77"/>
      <c r="B104" s="75"/>
      <c r="C104" s="80"/>
      <c r="D104" s="59" t="s">
        <v>145</v>
      </c>
      <c r="E104" s="61" t="s">
        <v>249</v>
      </c>
      <c r="F104" s="60"/>
      <c r="G104" s="60"/>
      <c r="H104" s="76"/>
      <c r="I104" s="57" t="s">
        <v>486</v>
      </c>
      <c r="J104" s="68">
        <v>2</v>
      </c>
    </row>
    <row r="105" spans="1:10" s="58" customFormat="1" ht="15" customHeight="1">
      <c r="A105" s="73">
        <v>31</v>
      </c>
      <c r="B105" s="74">
        <v>43548</v>
      </c>
      <c r="C105" s="75" t="s">
        <v>86</v>
      </c>
      <c r="D105" s="64" t="s">
        <v>89</v>
      </c>
      <c r="E105" s="60"/>
      <c r="F105" s="61" t="s">
        <v>250</v>
      </c>
      <c r="G105" s="60"/>
      <c r="H105" s="76" t="s">
        <v>435</v>
      </c>
      <c r="I105" s="57" t="s">
        <v>476</v>
      </c>
      <c r="J105" s="68">
        <v>1</v>
      </c>
    </row>
    <row r="106" spans="1:10" s="58" customFormat="1" ht="15" customHeight="1">
      <c r="A106" s="73"/>
      <c r="B106" s="74"/>
      <c r="C106" s="75"/>
      <c r="D106" s="64" t="s">
        <v>90</v>
      </c>
      <c r="E106" s="60"/>
      <c r="F106" s="61" t="s">
        <v>251</v>
      </c>
      <c r="G106" s="60"/>
      <c r="H106" s="76"/>
      <c r="I106" s="57" t="s">
        <v>502</v>
      </c>
      <c r="J106" s="68">
        <v>4</v>
      </c>
    </row>
    <row r="107" spans="1:10" s="58" customFormat="1" ht="15" customHeight="1">
      <c r="A107" s="73"/>
      <c r="B107" s="74"/>
      <c r="C107" s="75"/>
      <c r="D107" s="59" t="s">
        <v>91</v>
      </c>
      <c r="E107" s="60"/>
      <c r="F107" s="61" t="s">
        <v>252</v>
      </c>
      <c r="G107" s="60"/>
      <c r="H107" s="76"/>
      <c r="I107" s="57" t="s">
        <v>479</v>
      </c>
      <c r="J107" s="68">
        <v>2</v>
      </c>
    </row>
    <row r="108" spans="1:10" s="58" customFormat="1" ht="15">
      <c r="A108" s="77">
        <v>32</v>
      </c>
      <c r="B108" s="75">
        <v>43554</v>
      </c>
      <c r="C108" s="78" t="s">
        <v>180</v>
      </c>
      <c r="D108" s="64" t="s">
        <v>142</v>
      </c>
      <c r="E108" s="60"/>
      <c r="F108" s="60"/>
      <c r="G108" s="61" t="s">
        <v>253</v>
      </c>
      <c r="H108" s="76" t="s">
        <v>436</v>
      </c>
      <c r="I108" s="57" t="s">
        <v>487</v>
      </c>
      <c r="J108" s="68">
        <v>4</v>
      </c>
    </row>
    <row r="109" spans="1:10" s="58" customFormat="1" ht="15">
      <c r="A109" s="77"/>
      <c r="B109" s="75"/>
      <c r="C109" s="75"/>
      <c r="D109" s="64" t="s">
        <v>143</v>
      </c>
      <c r="E109" s="60"/>
      <c r="F109" s="60"/>
      <c r="G109" s="61" t="s">
        <v>254</v>
      </c>
      <c r="H109" s="76"/>
      <c r="I109" s="57" t="s">
        <v>478</v>
      </c>
      <c r="J109" s="68">
        <v>1</v>
      </c>
    </row>
    <row r="110" spans="1:10" s="58" customFormat="1" ht="15">
      <c r="A110" s="77"/>
      <c r="B110" s="75"/>
      <c r="C110" s="75"/>
      <c r="D110" s="64" t="s">
        <v>144</v>
      </c>
      <c r="E110" s="60"/>
      <c r="F110" s="61" t="s">
        <v>255</v>
      </c>
      <c r="G110" s="60"/>
      <c r="H110" s="76"/>
      <c r="I110" s="57" t="s">
        <v>476</v>
      </c>
      <c r="J110" s="68">
        <v>1</v>
      </c>
    </row>
    <row r="111" spans="1:10" s="58" customFormat="1" ht="15">
      <c r="A111" s="77"/>
      <c r="B111" s="75"/>
      <c r="C111" s="75"/>
      <c r="D111" s="59" t="s">
        <v>145</v>
      </c>
      <c r="E111" s="60"/>
      <c r="F111" s="61" t="s">
        <v>256</v>
      </c>
      <c r="G111" s="60"/>
      <c r="H111" s="76"/>
      <c r="I111" s="57" t="s">
        <v>485</v>
      </c>
      <c r="J111" s="68">
        <v>4</v>
      </c>
    </row>
    <row r="112" spans="1:10" s="58" customFormat="1" ht="15" customHeight="1">
      <c r="A112" s="73">
        <v>33</v>
      </c>
      <c r="B112" s="74">
        <v>43555</v>
      </c>
      <c r="C112" s="75" t="s">
        <v>154</v>
      </c>
      <c r="D112" s="64" t="s">
        <v>89</v>
      </c>
      <c r="E112" s="61" t="s">
        <v>257</v>
      </c>
      <c r="F112" s="60"/>
      <c r="G112" s="60"/>
      <c r="H112" s="76" t="s">
        <v>437</v>
      </c>
      <c r="I112" s="57" t="s">
        <v>482</v>
      </c>
      <c r="J112" s="68">
        <v>2</v>
      </c>
    </row>
    <row r="113" spans="1:10" s="58" customFormat="1" ht="15" customHeight="1">
      <c r="A113" s="73"/>
      <c r="B113" s="74"/>
      <c r="C113" s="75"/>
      <c r="D113" s="64" t="s">
        <v>90</v>
      </c>
      <c r="E113" s="61" t="s">
        <v>258</v>
      </c>
      <c r="F113" s="60"/>
      <c r="G113" s="60"/>
      <c r="H113" s="76"/>
      <c r="I113" s="57" t="s">
        <v>484</v>
      </c>
      <c r="J113" s="68">
        <v>3</v>
      </c>
    </row>
    <row r="114" spans="1:10" s="58" customFormat="1" ht="15" customHeight="1">
      <c r="A114" s="73"/>
      <c r="B114" s="74"/>
      <c r="C114" s="75"/>
      <c r="D114" s="59" t="s">
        <v>91</v>
      </c>
      <c r="E114" s="66" t="s">
        <v>490</v>
      </c>
      <c r="F114" s="60"/>
      <c r="G114" s="60"/>
      <c r="H114" s="76"/>
      <c r="I114" s="69"/>
      <c r="J114" s="68"/>
    </row>
    <row r="115" spans="1:10" s="58" customFormat="1" ht="15" customHeight="1">
      <c r="A115" s="77">
        <v>34</v>
      </c>
      <c r="B115" s="75">
        <v>43561</v>
      </c>
      <c r="C115" s="78" t="s">
        <v>180</v>
      </c>
      <c r="D115" s="64" t="s">
        <v>142</v>
      </c>
      <c r="E115" s="60"/>
      <c r="F115" s="60"/>
      <c r="G115" s="61" t="s">
        <v>262</v>
      </c>
      <c r="H115" s="76" t="s">
        <v>438</v>
      </c>
      <c r="I115" s="57" t="s">
        <v>479</v>
      </c>
      <c r="J115" s="68">
        <v>2</v>
      </c>
    </row>
    <row r="116" spans="1:10" s="58" customFormat="1" ht="15">
      <c r="A116" s="77"/>
      <c r="B116" s="75"/>
      <c r="C116" s="75"/>
      <c r="D116" s="64" t="s">
        <v>143</v>
      </c>
      <c r="E116" s="60"/>
      <c r="F116" s="60"/>
      <c r="G116" s="61" t="s">
        <v>261</v>
      </c>
      <c r="H116" s="76"/>
      <c r="I116" s="57" t="s">
        <v>493</v>
      </c>
      <c r="J116" s="68">
        <v>6</v>
      </c>
    </row>
    <row r="117" spans="1:10" s="58" customFormat="1" ht="15">
      <c r="A117" s="77"/>
      <c r="B117" s="75"/>
      <c r="C117" s="75"/>
      <c r="D117" s="64" t="s">
        <v>144</v>
      </c>
      <c r="E117" s="60"/>
      <c r="F117" s="70" t="s">
        <v>503</v>
      </c>
      <c r="G117" s="60"/>
      <c r="H117" s="76"/>
      <c r="I117" s="57" t="s">
        <v>476</v>
      </c>
      <c r="J117" s="68">
        <v>1</v>
      </c>
    </row>
    <row r="118" spans="1:10" s="58" customFormat="1" ht="15">
      <c r="A118" s="77"/>
      <c r="B118" s="75"/>
      <c r="C118" s="75"/>
      <c r="D118" s="59" t="s">
        <v>145</v>
      </c>
      <c r="E118" s="60"/>
      <c r="F118" s="61" t="s">
        <v>269</v>
      </c>
      <c r="G118" s="60"/>
      <c r="H118" s="76"/>
      <c r="I118" s="57" t="s">
        <v>486</v>
      </c>
      <c r="J118" s="68">
        <v>2</v>
      </c>
    </row>
    <row r="119" spans="1:10" s="58" customFormat="1" ht="15" customHeight="1">
      <c r="A119" s="73">
        <v>35</v>
      </c>
      <c r="B119" s="74">
        <v>43562</v>
      </c>
      <c r="C119" s="75" t="s">
        <v>154</v>
      </c>
      <c r="D119" s="64" t="s">
        <v>89</v>
      </c>
      <c r="E119" s="61" t="s">
        <v>259</v>
      </c>
      <c r="F119" s="60"/>
      <c r="G119" s="60"/>
      <c r="H119" s="76" t="s">
        <v>439</v>
      </c>
      <c r="I119" s="57" t="s">
        <v>476</v>
      </c>
      <c r="J119" s="68">
        <v>1</v>
      </c>
    </row>
    <row r="120" spans="1:10" s="58" customFormat="1" ht="15" customHeight="1">
      <c r="A120" s="73"/>
      <c r="B120" s="74"/>
      <c r="C120" s="75"/>
      <c r="D120" s="64" t="s">
        <v>90</v>
      </c>
      <c r="E120" s="61" t="s">
        <v>260</v>
      </c>
      <c r="F120" s="60"/>
      <c r="G120" s="60"/>
      <c r="H120" s="76"/>
      <c r="I120" s="57" t="s">
        <v>478</v>
      </c>
      <c r="J120" s="68">
        <v>1</v>
      </c>
    </row>
    <row r="121" spans="1:10" s="58" customFormat="1" ht="15" customHeight="1">
      <c r="A121" s="73"/>
      <c r="B121" s="74"/>
      <c r="C121" s="75"/>
      <c r="D121" s="59" t="s">
        <v>91</v>
      </c>
      <c r="E121" s="61" t="s">
        <v>266</v>
      </c>
      <c r="F121" s="60"/>
      <c r="G121" s="60"/>
      <c r="H121" s="76"/>
      <c r="I121" s="57" t="s">
        <v>478</v>
      </c>
      <c r="J121" s="68">
        <v>1</v>
      </c>
    </row>
    <row r="122" spans="1:10" s="58" customFormat="1" ht="15" customHeight="1">
      <c r="A122" s="77">
        <v>36</v>
      </c>
      <c r="B122" s="75">
        <v>43568</v>
      </c>
      <c r="C122" s="78" t="s">
        <v>268</v>
      </c>
      <c r="D122" s="64" t="s">
        <v>198</v>
      </c>
      <c r="E122" s="60"/>
      <c r="F122" s="61" t="s">
        <v>492</v>
      </c>
      <c r="G122" s="60"/>
      <c r="H122" s="76" t="s">
        <v>440</v>
      </c>
      <c r="I122" s="57" t="s">
        <v>481</v>
      </c>
      <c r="J122" s="68"/>
    </row>
    <row r="123" spans="1:10" s="58" customFormat="1" ht="15">
      <c r="A123" s="77"/>
      <c r="B123" s="75"/>
      <c r="C123" s="75"/>
      <c r="D123" s="64" t="s">
        <v>199</v>
      </c>
      <c r="E123" s="60"/>
      <c r="F123" s="61" t="s">
        <v>273</v>
      </c>
      <c r="G123" s="60"/>
      <c r="H123" s="76"/>
      <c r="I123" s="69"/>
      <c r="J123" s="68"/>
    </row>
    <row r="124" spans="1:10" s="58" customFormat="1" ht="15">
      <c r="A124" s="77"/>
      <c r="B124" s="75"/>
      <c r="C124" s="75"/>
      <c r="D124" s="64" t="s">
        <v>200</v>
      </c>
      <c r="E124" s="60"/>
      <c r="F124" s="60"/>
      <c r="G124" s="61" t="s">
        <v>264</v>
      </c>
      <c r="H124" s="76"/>
      <c r="I124" s="57" t="s">
        <v>487</v>
      </c>
      <c r="J124" s="68">
        <v>4</v>
      </c>
    </row>
    <row r="125" spans="1:10" s="58" customFormat="1" ht="15">
      <c r="A125" s="77"/>
      <c r="B125" s="75"/>
      <c r="C125" s="75"/>
      <c r="D125" s="59" t="s">
        <v>201</v>
      </c>
      <c r="E125" s="60"/>
      <c r="F125" s="60"/>
      <c r="G125" s="61" t="s">
        <v>265</v>
      </c>
      <c r="H125" s="76"/>
      <c r="I125" s="57" t="s">
        <v>482</v>
      </c>
      <c r="J125" s="68">
        <v>2</v>
      </c>
    </row>
    <row r="126" spans="1:10" s="58" customFormat="1" ht="15" customHeight="1">
      <c r="A126" s="73">
        <v>37</v>
      </c>
      <c r="B126" s="74">
        <v>43569</v>
      </c>
      <c r="C126" s="75" t="s">
        <v>154</v>
      </c>
      <c r="D126" s="64" t="s">
        <v>89</v>
      </c>
      <c r="E126" s="61" t="s">
        <v>267</v>
      </c>
      <c r="F126" s="60"/>
      <c r="G126" s="60"/>
      <c r="H126" s="76" t="s">
        <v>441</v>
      </c>
      <c r="I126" s="57" t="s">
        <v>480</v>
      </c>
      <c r="J126" s="68">
        <v>3</v>
      </c>
    </row>
    <row r="127" spans="1:10" s="58" customFormat="1" ht="15" customHeight="1">
      <c r="A127" s="73"/>
      <c r="B127" s="74"/>
      <c r="C127" s="75"/>
      <c r="D127" s="64" t="s">
        <v>90</v>
      </c>
      <c r="E127" s="61" t="s">
        <v>270</v>
      </c>
      <c r="F127" s="60"/>
      <c r="G127" s="60"/>
      <c r="H127" s="76"/>
      <c r="I127" s="57" t="s">
        <v>482</v>
      </c>
      <c r="J127" s="68">
        <v>2</v>
      </c>
    </row>
    <row r="128" spans="1:10" s="58" customFormat="1" ht="15" customHeight="1">
      <c r="A128" s="73"/>
      <c r="B128" s="74"/>
      <c r="C128" s="75"/>
      <c r="D128" s="59" t="s">
        <v>91</v>
      </c>
      <c r="E128" s="66" t="s">
        <v>491</v>
      </c>
      <c r="F128" s="60"/>
      <c r="G128" s="60"/>
      <c r="H128" s="76"/>
      <c r="I128" s="57" t="s">
        <v>476</v>
      </c>
      <c r="J128" s="68">
        <v>1</v>
      </c>
    </row>
    <row r="129" spans="1:10" s="58" customFormat="1" ht="15" customHeight="1">
      <c r="A129" s="77">
        <v>38</v>
      </c>
      <c r="B129" s="75">
        <v>43582</v>
      </c>
      <c r="C129" s="78" t="s">
        <v>268</v>
      </c>
      <c r="D129" s="64" t="s">
        <v>198</v>
      </c>
      <c r="E129" s="60"/>
      <c r="F129" s="61" t="s">
        <v>275</v>
      </c>
      <c r="G129" s="60"/>
      <c r="H129" s="76" t="s">
        <v>466</v>
      </c>
      <c r="I129" s="57" t="s">
        <v>480</v>
      </c>
      <c r="J129" s="68">
        <v>3</v>
      </c>
    </row>
    <row r="130" spans="1:10" s="58" customFormat="1" ht="15">
      <c r="A130" s="77"/>
      <c r="B130" s="75"/>
      <c r="C130" s="75"/>
      <c r="D130" s="64" t="s">
        <v>199</v>
      </c>
      <c r="E130" s="60"/>
      <c r="F130" s="61" t="s">
        <v>274</v>
      </c>
      <c r="G130" s="60"/>
      <c r="H130" s="76"/>
      <c r="I130" s="57" t="s">
        <v>478</v>
      </c>
      <c r="J130" s="68">
        <v>1</v>
      </c>
    </row>
    <row r="131" spans="1:10" s="58" customFormat="1" ht="15">
      <c r="A131" s="77"/>
      <c r="B131" s="75"/>
      <c r="C131" s="75"/>
      <c r="D131" s="64" t="s">
        <v>200</v>
      </c>
      <c r="E131" s="60"/>
      <c r="F131" s="60"/>
      <c r="G131" s="61" t="s">
        <v>271</v>
      </c>
      <c r="H131" s="76"/>
      <c r="I131" s="57" t="s">
        <v>494</v>
      </c>
      <c r="J131" s="68">
        <v>4</v>
      </c>
    </row>
    <row r="132" spans="1:10" s="58" customFormat="1" ht="15">
      <c r="A132" s="77"/>
      <c r="B132" s="75"/>
      <c r="C132" s="75"/>
      <c r="D132" s="59" t="s">
        <v>201</v>
      </c>
      <c r="E132" s="60"/>
      <c r="F132" s="60"/>
      <c r="G132" s="61" t="s">
        <v>272</v>
      </c>
      <c r="H132" s="76"/>
      <c r="I132" s="57" t="s">
        <v>501</v>
      </c>
      <c r="J132" s="68"/>
    </row>
    <row r="133" spans="1:10" s="58" customFormat="1" ht="15" customHeight="1">
      <c r="A133" s="73">
        <v>39</v>
      </c>
      <c r="B133" s="74">
        <v>43583</v>
      </c>
      <c r="C133" s="75" t="s">
        <v>154</v>
      </c>
      <c r="D133" s="64" t="s">
        <v>89</v>
      </c>
      <c r="E133" s="61" t="s">
        <v>276</v>
      </c>
      <c r="F133" s="60"/>
      <c r="G133" s="60"/>
      <c r="H133" s="76" t="s">
        <v>442</v>
      </c>
      <c r="I133" s="57" t="s">
        <v>483</v>
      </c>
      <c r="J133" s="68">
        <v>0</v>
      </c>
    </row>
    <row r="134" spans="1:10" s="58" customFormat="1" ht="15" customHeight="1">
      <c r="A134" s="73"/>
      <c r="B134" s="74"/>
      <c r="C134" s="75"/>
      <c r="D134" s="64" t="s">
        <v>90</v>
      </c>
      <c r="E134" s="61" t="s">
        <v>277</v>
      </c>
      <c r="F134" s="60"/>
      <c r="G134" s="60"/>
      <c r="H134" s="76"/>
      <c r="I134" s="57" t="s">
        <v>505</v>
      </c>
      <c r="J134" s="68">
        <v>6</v>
      </c>
    </row>
    <row r="135" spans="1:10" s="58" customFormat="1" ht="15" customHeight="1">
      <c r="A135" s="73"/>
      <c r="B135" s="74"/>
      <c r="C135" s="75"/>
      <c r="D135" s="59" t="s">
        <v>91</v>
      </c>
      <c r="E135" s="61" t="s">
        <v>278</v>
      </c>
      <c r="F135" s="60"/>
      <c r="G135" s="60"/>
      <c r="H135" s="76"/>
      <c r="I135" s="57" t="s">
        <v>479</v>
      </c>
      <c r="J135" s="68">
        <v>2</v>
      </c>
    </row>
    <row r="136" spans="1:10" s="58" customFormat="1" ht="15" customHeight="1">
      <c r="A136" s="73">
        <v>40</v>
      </c>
      <c r="B136" s="74">
        <v>43590</v>
      </c>
      <c r="C136" s="75" t="s">
        <v>86</v>
      </c>
      <c r="D136" s="64" t="s">
        <v>89</v>
      </c>
      <c r="E136" s="60"/>
      <c r="F136" s="61" t="s">
        <v>263</v>
      </c>
      <c r="G136" s="60"/>
      <c r="H136" s="76" t="s">
        <v>443</v>
      </c>
      <c r="I136" s="57" t="s">
        <v>480</v>
      </c>
      <c r="J136" s="68">
        <v>3</v>
      </c>
    </row>
    <row r="137" spans="1:10" s="58" customFormat="1" ht="15" customHeight="1">
      <c r="A137" s="73"/>
      <c r="B137" s="74"/>
      <c r="C137" s="75"/>
      <c r="D137" s="64" t="s">
        <v>90</v>
      </c>
      <c r="E137" s="60"/>
      <c r="F137" s="61" t="s">
        <v>279</v>
      </c>
      <c r="G137" s="60"/>
      <c r="H137" s="76"/>
      <c r="I137" s="57" t="s">
        <v>476</v>
      </c>
      <c r="J137" s="68">
        <v>1</v>
      </c>
    </row>
    <row r="138" spans="1:10" s="58" customFormat="1" ht="15" customHeight="1">
      <c r="A138" s="73"/>
      <c r="B138" s="74"/>
      <c r="C138" s="75"/>
      <c r="D138" s="59" t="s">
        <v>91</v>
      </c>
      <c r="E138" s="60"/>
      <c r="F138" s="61" t="s">
        <v>280</v>
      </c>
      <c r="G138" s="60"/>
      <c r="H138" s="76"/>
      <c r="I138" s="57" t="s">
        <v>482</v>
      </c>
      <c r="J138" s="68">
        <v>2</v>
      </c>
    </row>
    <row r="139" spans="1:10" s="58" customFormat="1" ht="15">
      <c r="A139" s="77">
        <v>41</v>
      </c>
      <c r="B139" s="75">
        <v>43596</v>
      </c>
      <c r="C139" s="78" t="s">
        <v>206</v>
      </c>
      <c r="D139" s="64" t="s">
        <v>198</v>
      </c>
      <c r="E139" s="61" t="s">
        <v>283</v>
      </c>
      <c r="F139" s="60"/>
      <c r="G139" s="60"/>
      <c r="H139" s="76" t="s">
        <v>467</v>
      </c>
      <c r="I139" s="57" t="s">
        <v>482</v>
      </c>
      <c r="J139" s="68">
        <v>2</v>
      </c>
    </row>
    <row r="140" spans="1:10" s="58" customFormat="1" ht="15">
      <c r="A140" s="77"/>
      <c r="B140" s="75"/>
      <c r="C140" s="75"/>
      <c r="D140" s="64" t="s">
        <v>199</v>
      </c>
      <c r="E140" s="61" t="s">
        <v>284</v>
      </c>
      <c r="F140" s="60"/>
      <c r="G140" s="60"/>
      <c r="H140" s="76"/>
      <c r="I140" s="57" t="s">
        <v>487</v>
      </c>
      <c r="J140" s="68">
        <v>4</v>
      </c>
    </row>
    <row r="141" spans="1:10" s="58" customFormat="1" ht="15">
      <c r="A141" s="77"/>
      <c r="B141" s="75"/>
      <c r="C141" s="75"/>
      <c r="D141" s="64" t="s">
        <v>200</v>
      </c>
      <c r="E141" s="60"/>
      <c r="F141" s="60"/>
      <c r="G141" s="61" t="s">
        <v>282</v>
      </c>
      <c r="H141" s="76"/>
      <c r="I141" s="57" t="s">
        <v>506</v>
      </c>
      <c r="J141" s="68">
        <v>5</v>
      </c>
    </row>
    <row r="142" spans="1:10" s="58" customFormat="1" ht="15">
      <c r="A142" s="77"/>
      <c r="B142" s="75"/>
      <c r="C142" s="75"/>
      <c r="D142" s="59" t="s">
        <v>201</v>
      </c>
      <c r="E142" s="60"/>
      <c r="F142" s="60"/>
      <c r="G142" s="61" t="s">
        <v>281</v>
      </c>
      <c r="H142" s="76"/>
      <c r="I142" s="57" t="s">
        <v>485</v>
      </c>
      <c r="J142" s="68">
        <v>4</v>
      </c>
    </row>
    <row r="143" spans="1:10" s="58" customFormat="1" ht="15" customHeight="1">
      <c r="A143" s="81">
        <v>42</v>
      </c>
      <c r="B143" s="84">
        <v>43597</v>
      </c>
      <c r="C143" s="87" t="s">
        <v>86</v>
      </c>
      <c r="D143" s="64" t="s">
        <v>89</v>
      </c>
      <c r="E143" s="60"/>
      <c r="F143" s="61" t="s">
        <v>287</v>
      </c>
      <c r="G143" s="60"/>
      <c r="H143" s="90" t="s">
        <v>444</v>
      </c>
      <c r="I143" s="57" t="s">
        <v>486</v>
      </c>
      <c r="J143" s="68">
        <v>2</v>
      </c>
    </row>
    <row r="144" spans="1:10" s="58" customFormat="1" ht="15" customHeight="1">
      <c r="A144" s="82"/>
      <c r="B144" s="85"/>
      <c r="C144" s="88"/>
      <c r="D144" s="64" t="s">
        <v>90</v>
      </c>
      <c r="E144" s="60"/>
      <c r="F144" s="61" t="s">
        <v>286</v>
      </c>
      <c r="G144" s="60"/>
      <c r="H144" s="91"/>
      <c r="I144" s="57" t="s">
        <v>479</v>
      </c>
      <c r="J144" s="68">
        <v>2</v>
      </c>
    </row>
    <row r="145" spans="1:10" s="58" customFormat="1" ht="15" customHeight="1">
      <c r="A145" s="83"/>
      <c r="B145" s="86"/>
      <c r="C145" s="89"/>
      <c r="D145" s="59" t="s">
        <v>91</v>
      </c>
      <c r="E145" s="60"/>
      <c r="F145" s="61" t="s">
        <v>285</v>
      </c>
      <c r="G145" s="60"/>
      <c r="H145" s="92"/>
      <c r="I145" s="57" t="s">
        <v>477</v>
      </c>
      <c r="J145" s="68">
        <v>3</v>
      </c>
    </row>
    <row r="146" spans="1:10" s="58" customFormat="1" ht="15" customHeight="1">
      <c r="A146" s="93">
        <v>43</v>
      </c>
      <c r="B146" s="96">
        <v>43598</v>
      </c>
      <c r="C146" s="87" t="s">
        <v>319</v>
      </c>
      <c r="D146" s="64" t="s">
        <v>288</v>
      </c>
      <c r="E146" s="60"/>
      <c r="F146" s="60"/>
      <c r="G146" s="61" t="s">
        <v>293</v>
      </c>
      <c r="H146" s="90" t="s">
        <v>445</v>
      </c>
      <c r="I146" s="57" t="s">
        <v>480</v>
      </c>
      <c r="J146" s="68">
        <v>3</v>
      </c>
    </row>
    <row r="147" spans="1:10" s="58" customFormat="1" ht="15" customHeight="1">
      <c r="A147" s="94"/>
      <c r="B147" s="97"/>
      <c r="C147" s="88"/>
      <c r="D147" s="64" t="s">
        <v>289</v>
      </c>
      <c r="E147" s="60"/>
      <c r="F147" s="60"/>
      <c r="G147" s="61" t="s">
        <v>292</v>
      </c>
      <c r="H147" s="91"/>
      <c r="I147" s="57" t="s">
        <v>507</v>
      </c>
      <c r="J147" s="68">
        <v>6</v>
      </c>
    </row>
    <row r="148" spans="1:10" s="58" customFormat="1" ht="15" customHeight="1">
      <c r="A148" s="95"/>
      <c r="B148" s="98"/>
      <c r="C148" s="89"/>
      <c r="D148" s="59" t="s">
        <v>290</v>
      </c>
      <c r="E148" s="60"/>
      <c r="F148" s="60"/>
      <c r="G148" s="61" t="s">
        <v>291</v>
      </c>
      <c r="H148" s="92"/>
      <c r="I148" s="57" t="s">
        <v>476</v>
      </c>
      <c r="J148" s="68">
        <v>1</v>
      </c>
    </row>
    <row r="149" spans="1:10" s="58" customFormat="1" ht="15" customHeight="1">
      <c r="A149" s="93">
        <v>43</v>
      </c>
      <c r="B149" s="96">
        <v>43598</v>
      </c>
      <c r="C149" s="87" t="s">
        <v>154</v>
      </c>
      <c r="D149" s="64" t="s">
        <v>497</v>
      </c>
      <c r="E149" s="61" t="s">
        <v>499</v>
      </c>
      <c r="F149" s="60"/>
      <c r="G149" s="60"/>
      <c r="H149" s="90" t="s">
        <v>498</v>
      </c>
      <c r="I149" s="57" t="s">
        <v>483</v>
      </c>
      <c r="J149" s="68">
        <v>0</v>
      </c>
    </row>
    <row r="150" spans="1:10" s="58" customFormat="1" ht="15" customHeight="1">
      <c r="A150" s="94"/>
      <c r="B150" s="97"/>
      <c r="C150" s="88"/>
      <c r="D150" s="64" t="s">
        <v>8</v>
      </c>
      <c r="E150" s="61" t="s">
        <v>294</v>
      </c>
      <c r="F150" s="60"/>
      <c r="G150" s="60"/>
      <c r="H150" s="91"/>
      <c r="I150" s="57" t="s">
        <v>483</v>
      </c>
      <c r="J150" s="68">
        <v>0</v>
      </c>
    </row>
    <row r="151" spans="1:10" s="58" customFormat="1" ht="15" customHeight="1">
      <c r="A151" s="95"/>
      <c r="B151" s="98"/>
      <c r="C151" s="89"/>
      <c r="D151" s="59"/>
      <c r="E151" s="61"/>
      <c r="F151" s="60"/>
      <c r="G151" s="60"/>
      <c r="H151" s="92"/>
      <c r="I151" s="57"/>
      <c r="J151" s="68"/>
    </row>
    <row r="152" spans="1:10" s="58" customFormat="1" ht="15">
      <c r="A152" s="77">
        <v>44</v>
      </c>
      <c r="B152" s="75">
        <v>43603</v>
      </c>
      <c r="C152" s="78" t="s">
        <v>301</v>
      </c>
      <c r="D152" s="64" t="s">
        <v>198</v>
      </c>
      <c r="E152" s="60"/>
      <c r="F152" s="61" t="s">
        <v>297</v>
      </c>
      <c r="G152" s="60"/>
      <c r="H152" s="76" t="s">
        <v>446</v>
      </c>
      <c r="I152" s="57" t="s">
        <v>509</v>
      </c>
      <c r="J152" s="68">
        <v>6</v>
      </c>
    </row>
    <row r="153" spans="1:10" s="58" customFormat="1" ht="15">
      <c r="A153" s="77"/>
      <c r="B153" s="75"/>
      <c r="C153" s="75"/>
      <c r="D153" s="64" t="s">
        <v>199</v>
      </c>
      <c r="E153" s="60"/>
      <c r="F153" s="61" t="s">
        <v>298</v>
      </c>
      <c r="G153" s="60"/>
      <c r="H153" s="76"/>
      <c r="I153" s="57" t="s">
        <v>485</v>
      </c>
      <c r="J153" s="68">
        <v>4</v>
      </c>
    </row>
    <row r="154" spans="1:10" s="58" customFormat="1" ht="15">
      <c r="A154" s="77"/>
      <c r="B154" s="75"/>
      <c r="C154" s="75"/>
      <c r="D154" s="64" t="s">
        <v>295</v>
      </c>
      <c r="E154" s="61" t="s">
        <v>299</v>
      </c>
      <c r="F154" s="60"/>
      <c r="G154" s="60"/>
      <c r="H154" s="76"/>
      <c r="I154" s="57" t="s">
        <v>476</v>
      </c>
      <c r="J154" s="68">
        <v>1</v>
      </c>
    </row>
    <row r="155" spans="1:10" s="58" customFormat="1" ht="15">
      <c r="A155" s="77"/>
      <c r="B155" s="75"/>
      <c r="C155" s="75"/>
      <c r="D155" s="59" t="s">
        <v>296</v>
      </c>
      <c r="E155" s="61" t="s">
        <v>300</v>
      </c>
      <c r="F155" s="60"/>
      <c r="G155" s="60"/>
      <c r="H155" s="76"/>
      <c r="I155" s="57" t="s">
        <v>483</v>
      </c>
      <c r="J155" s="68">
        <v>0</v>
      </c>
    </row>
    <row r="156" spans="1:10" s="58" customFormat="1" ht="15" customHeight="1">
      <c r="A156" s="73">
        <v>45</v>
      </c>
      <c r="B156" s="74">
        <v>43604</v>
      </c>
      <c r="C156" s="75" t="s">
        <v>86</v>
      </c>
      <c r="D156" s="64" t="s">
        <v>89</v>
      </c>
      <c r="E156" s="60"/>
      <c r="F156" s="61" t="s">
        <v>302</v>
      </c>
      <c r="G156" s="60"/>
      <c r="H156" s="76" t="s">
        <v>447</v>
      </c>
      <c r="I156" s="57" t="s">
        <v>478</v>
      </c>
      <c r="J156" s="68">
        <v>1</v>
      </c>
    </row>
    <row r="157" spans="1:10" s="58" customFormat="1" ht="15" customHeight="1">
      <c r="A157" s="73"/>
      <c r="B157" s="74"/>
      <c r="C157" s="75"/>
      <c r="D157" s="64" t="s">
        <v>90</v>
      </c>
      <c r="E157" s="60"/>
      <c r="F157" s="61" t="s">
        <v>303</v>
      </c>
      <c r="G157" s="60"/>
      <c r="H157" s="76"/>
      <c r="I157" s="57" t="s">
        <v>502</v>
      </c>
      <c r="J157" s="68">
        <v>4</v>
      </c>
    </row>
    <row r="158" spans="1:10" s="58" customFormat="1" ht="15" customHeight="1">
      <c r="A158" s="73"/>
      <c r="B158" s="74"/>
      <c r="C158" s="75"/>
      <c r="D158" s="59" t="s">
        <v>91</v>
      </c>
      <c r="E158" s="60"/>
      <c r="F158" s="61" t="s">
        <v>316</v>
      </c>
      <c r="G158" s="60"/>
      <c r="H158" s="76"/>
      <c r="I158" s="57" t="s">
        <v>482</v>
      </c>
      <c r="J158" s="68">
        <v>2</v>
      </c>
    </row>
    <row r="159" spans="1:10" s="58" customFormat="1" ht="15">
      <c r="A159" s="77">
        <v>46</v>
      </c>
      <c r="B159" s="75">
        <v>43610</v>
      </c>
      <c r="C159" s="78" t="s">
        <v>206</v>
      </c>
      <c r="D159" s="64" t="s">
        <v>198</v>
      </c>
      <c r="E159" s="61" t="s">
        <v>307</v>
      </c>
      <c r="F159" s="60"/>
      <c r="G159" s="60"/>
      <c r="H159" s="76" t="s">
        <v>468</v>
      </c>
      <c r="I159" s="57" t="s">
        <v>479</v>
      </c>
      <c r="J159" s="68">
        <v>2</v>
      </c>
    </row>
    <row r="160" spans="1:10" s="58" customFormat="1" ht="15">
      <c r="A160" s="77"/>
      <c r="B160" s="75"/>
      <c r="C160" s="75"/>
      <c r="D160" s="64" t="s">
        <v>199</v>
      </c>
      <c r="E160" s="61" t="s">
        <v>308</v>
      </c>
      <c r="F160" s="60"/>
      <c r="G160" s="60"/>
      <c r="H160" s="76"/>
      <c r="I160" s="57" t="s">
        <v>496</v>
      </c>
      <c r="J160" s="68"/>
    </row>
    <row r="161" spans="1:10" s="58" customFormat="1" ht="15">
      <c r="A161" s="77"/>
      <c r="B161" s="75"/>
      <c r="C161" s="75"/>
      <c r="D161" s="64" t="s">
        <v>200</v>
      </c>
      <c r="E161" s="60"/>
      <c r="F161" s="60"/>
      <c r="G161" s="61" t="s">
        <v>306</v>
      </c>
      <c r="H161" s="76"/>
      <c r="I161" s="57" t="s">
        <v>486</v>
      </c>
      <c r="J161" s="68">
        <v>2</v>
      </c>
    </row>
    <row r="162" spans="1:10" s="58" customFormat="1" ht="15">
      <c r="A162" s="77"/>
      <c r="B162" s="75"/>
      <c r="C162" s="75"/>
      <c r="D162" s="59" t="s">
        <v>201</v>
      </c>
      <c r="E162" s="60"/>
      <c r="F162" s="60"/>
      <c r="G162" s="61" t="s">
        <v>305</v>
      </c>
      <c r="H162" s="76"/>
      <c r="I162" s="57" t="s">
        <v>487</v>
      </c>
      <c r="J162" s="68">
        <v>4</v>
      </c>
    </row>
    <row r="163" spans="1:10" s="58" customFormat="1" ht="15" customHeight="1">
      <c r="A163" s="73">
        <v>47</v>
      </c>
      <c r="B163" s="74">
        <v>43611</v>
      </c>
      <c r="C163" s="75" t="s">
        <v>154</v>
      </c>
      <c r="D163" s="64" t="s">
        <v>89</v>
      </c>
      <c r="E163" s="61" t="s">
        <v>309</v>
      </c>
      <c r="F163" s="60"/>
      <c r="G163" s="60"/>
      <c r="H163" s="76" t="s">
        <v>448</v>
      </c>
      <c r="I163" s="106" t="s">
        <v>510</v>
      </c>
      <c r="J163" s="68"/>
    </row>
    <row r="164" spans="1:10" s="58" customFormat="1" ht="15" customHeight="1">
      <c r="A164" s="73"/>
      <c r="B164" s="74"/>
      <c r="C164" s="75"/>
      <c r="D164" s="64" t="s">
        <v>90</v>
      </c>
      <c r="E164" s="61" t="s">
        <v>310</v>
      </c>
      <c r="F164" s="60"/>
      <c r="G164" s="60"/>
      <c r="H164" s="76"/>
      <c r="I164" s="107"/>
      <c r="J164" s="68"/>
    </row>
    <row r="165" spans="1:10" s="58" customFormat="1" ht="15" customHeight="1">
      <c r="A165" s="73"/>
      <c r="B165" s="74"/>
      <c r="C165" s="75"/>
      <c r="D165" s="59" t="s">
        <v>91</v>
      </c>
      <c r="E165" s="61" t="s">
        <v>311</v>
      </c>
      <c r="F165" s="60"/>
      <c r="G165" s="60"/>
      <c r="H165" s="76"/>
      <c r="I165" s="108"/>
      <c r="J165" s="68"/>
    </row>
    <row r="166" spans="1:10" s="58" customFormat="1" ht="15">
      <c r="A166" s="77">
        <v>48</v>
      </c>
      <c r="B166" s="75">
        <v>43617</v>
      </c>
      <c r="C166" s="78" t="s">
        <v>268</v>
      </c>
      <c r="D166" s="64" t="s">
        <v>198</v>
      </c>
      <c r="E166" s="60"/>
      <c r="F166" s="61" t="s">
        <v>314</v>
      </c>
      <c r="G166" s="60"/>
      <c r="H166" s="76" t="s">
        <v>469</v>
      </c>
      <c r="I166" s="57"/>
      <c r="J166" s="68"/>
    </row>
    <row r="167" spans="1:10" s="58" customFormat="1" ht="15">
      <c r="A167" s="77"/>
      <c r="B167" s="75"/>
      <c r="C167" s="75"/>
      <c r="D167" s="64" t="s">
        <v>199</v>
      </c>
      <c r="E167" s="60"/>
      <c r="F167" s="61" t="s">
        <v>315</v>
      </c>
      <c r="G167" s="60"/>
      <c r="H167" s="76"/>
      <c r="I167" s="57"/>
      <c r="J167" s="68"/>
    </row>
    <row r="168" spans="1:10" s="58" customFormat="1" ht="15">
      <c r="A168" s="77"/>
      <c r="B168" s="75"/>
      <c r="C168" s="75"/>
      <c r="D168" s="64" t="s">
        <v>200</v>
      </c>
      <c r="E168" s="60"/>
      <c r="F168" s="60"/>
      <c r="G168" s="61" t="s">
        <v>312</v>
      </c>
      <c r="H168" s="76"/>
      <c r="I168" s="57"/>
      <c r="J168" s="68"/>
    </row>
    <row r="169" spans="1:10" s="58" customFormat="1" ht="15">
      <c r="A169" s="77"/>
      <c r="B169" s="75"/>
      <c r="C169" s="75"/>
      <c r="D169" s="59" t="s">
        <v>201</v>
      </c>
      <c r="E169" s="60"/>
      <c r="F169" s="60"/>
      <c r="G169" s="61" t="s">
        <v>313</v>
      </c>
      <c r="H169" s="76"/>
      <c r="I169" s="57"/>
      <c r="J169" s="68"/>
    </row>
    <row r="170" spans="1:10" s="58" customFormat="1" ht="15" customHeight="1">
      <c r="A170" s="73">
        <v>49</v>
      </c>
      <c r="B170" s="74">
        <v>43618</v>
      </c>
      <c r="C170" s="75" t="s">
        <v>86</v>
      </c>
      <c r="D170" s="64" t="s">
        <v>89</v>
      </c>
      <c r="E170" s="60"/>
      <c r="F170" s="61" t="s">
        <v>304</v>
      </c>
      <c r="G170" s="60"/>
      <c r="H170" s="76" t="s">
        <v>449</v>
      </c>
      <c r="I170" s="57"/>
      <c r="J170" s="68"/>
    </row>
    <row r="171" spans="1:10" s="58" customFormat="1" ht="15" customHeight="1">
      <c r="A171" s="73"/>
      <c r="B171" s="74"/>
      <c r="C171" s="75"/>
      <c r="D171" s="64" t="s">
        <v>90</v>
      </c>
      <c r="E171" s="60"/>
      <c r="F171" s="61" t="s">
        <v>317</v>
      </c>
      <c r="G171" s="60"/>
      <c r="H171" s="76"/>
      <c r="I171" s="57"/>
      <c r="J171" s="68"/>
    </row>
    <row r="172" spans="1:10" s="58" customFormat="1" ht="15" customHeight="1">
      <c r="A172" s="73"/>
      <c r="B172" s="74"/>
      <c r="C172" s="75"/>
      <c r="D172" s="59" t="s">
        <v>91</v>
      </c>
      <c r="E172" s="60"/>
      <c r="F172" s="61" t="s">
        <v>318</v>
      </c>
      <c r="G172" s="60"/>
      <c r="H172" s="76"/>
      <c r="I172" s="57"/>
      <c r="J172" s="68"/>
    </row>
    <row r="173" spans="1:10" s="58" customFormat="1" ht="15" customHeight="1">
      <c r="A173" s="93">
        <v>50</v>
      </c>
      <c r="B173" s="96">
        <v>43623</v>
      </c>
      <c r="C173" s="87" t="s">
        <v>154</v>
      </c>
      <c r="D173" s="64" t="s">
        <v>146</v>
      </c>
      <c r="E173" s="61" t="s">
        <v>323</v>
      </c>
      <c r="F173" s="60"/>
      <c r="G173" s="60"/>
      <c r="H173" s="90" t="s">
        <v>450</v>
      </c>
      <c r="I173" s="57"/>
      <c r="J173" s="68"/>
    </row>
    <row r="174" spans="1:10" s="58" customFormat="1" ht="15" customHeight="1">
      <c r="A174" s="94"/>
      <c r="B174" s="97"/>
      <c r="C174" s="88"/>
      <c r="D174" s="64" t="s">
        <v>147</v>
      </c>
      <c r="E174" s="61" t="s">
        <v>324</v>
      </c>
      <c r="F174" s="60"/>
      <c r="G174" s="60"/>
      <c r="H174" s="91"/>
      <c r="I174" s="57"/>
      <c r="J174" s="68"/>
    </row>
    <row r="175" spans="1:10" s="58" customFormat="1" ht="15" customHeight="1">
      <c r="A175" s="95"/>
      <c r="B175" s="98"/>
      <c r="C175" s="89"/>
      <c r="D175" s="59" t="s">
        <v>148</v>
      </c>
      <c r="E175" s="61" t="s">
        <v>325</v>
      </c>
      <c r="F175" s="60"/>
      <c r="G175" s="60"/>
      <c r="H175" s="92"/>
      <c r="I175" s="57"/>
      <c r="J175" s="68"/>
    </row>
    <row r="176" spans="1:10" s="58" customFormat="1" ht="15" customHeight="1">
      <c r="A176" s="93">
        <v>50</v>
      </c>
      <c r="B176" s="96">
        <v>43623</v>
      </c>
      <c r="C176" s="87" t="s">
        <v>319</v>
      </c>
      <c r="D176" s="64" t="s">
        <v>320</v>
      </c>
      <c r="E176" s="60"/>
      <c r="F176" s="60"/>
      <c r="G176" s="61" t="s">
        <v>327</v>
      </c>
      <c r="H176" s="90" t="s">
        <v>471</v>
      </c>
      <c r="I176" s="57"/>
      <c r="J176" s="68"/>
    </row>
    <row r="177" spans="1:10" s="58" customFormat="1" ht="15" customHeight="1">
      <c r="A177" s="94"/>
      <c r="B177" s="97"/>
      <c r="C177" s="88"/>
      <c r="D177" s="64" t="s">
        <v>321</v>
      </c>
      <c r="E177" s="60"/>
      <c r="F177" s="60"/>
      <c r="G177" s="61"/>
      <c r="H177" s="91"/>
      <c r="I177" s="57"/>
      <c r="J177" s="68"/>
    </row>
    <row r="178" spans="1:10" s="58" customFormat="1" ht="15" customHeight="1">
      <c r="A178" s="95"/>
      <c r="B178" s="98"/>
      <c r="C178" s="89"/>
      <c r="D178" s="59" t="s">
        <v>322</v>
      </c>
      <c r="E178" s="60"/>
      <c r="F178" s="60"/>
      <c r="G178" s="61" t="s">
        <v>328</v>
      </c>
      <c r="H178" s="92"/>
      <c r="I178" s="57"/>
      <c r="J178" s="68"/>
    </row>
    <row r="179" spans="1:10" s="58" customFormat="1" ht="15">
      <c r="A179" s="77">
        <v>51</v>
      </c>
      <c r="B179" s="75">
        <v>43624</v>
      </c>
      <c r="C179" s="78" t="s">
        <v>268</v>
      </c>
      <c r="D179" s="64" t="s">
        <v>198</v>
      </c>
      <c r="E179" s="61" t="s">
        <v>332</v>
      </c>
      <c r="F179" s="60"/>
      <c r="G179" s="60"/>
      <c r="H179" s="76" t="s">
        <v>470</v>
      </c>
      <c r="I179" s="57"/>
      <c r="J179" s="68"/>
    </row>
    <row r="180" spans="1:10" s="58" customFormat="1" ht="15">
      <c r="A180" s="77"/>
      <c r="B180" s="75"/>
      <c r="C180" s="75"/>
      <c r="D180" s="64" t="s">
        <v>199</v>
      </c>
      <c r="E180" s="61" t="s">
        <v>331</v>
      </c>
      <c r="F180" s="60"/>
      <c r="G180" s="60"/>
      <c r="H180" s="76"/>
      <c r="I180" s="57"/>
      <c r="J180" s="68"/>
    </row>
    <row r="181" spans="1:10" s="58" customFormat="1" ht="15">
      <c r="A181" s="77"/>
      <c r="B181" s="75"/>
      <c r="C181" s="75"/>
      <c r="D181" s="64" t="s">
        <v>200</v>
      </c>
      <c r="E181" s="60"/>
      <c r="F181" s="60"/>
      <c r="G181" s="61" t="s">
        <v>329</v>
      </c>
      <c r="H181" s="76"/>
      <c r="I181" s="57"/>
      <c r="J181" s="68"/>
    </row>
    <row r="182" spans="1:10" s="58" customFormat="1" ht="15">
      <c r="A182" s="77"/>
      <c r="B182" s="75"/>
      <c r="C182" s="75"/>
      <c r="D182" s="59" t="s">
        <v>201</v>
      </c>
      <c r="E182" s="60"/>
      <c r="F182" s="60"/>
      <c r="G182" s="61" t="s">
        <v>330</v>
      </c>
      <c r="H182" s="76"/>
      <c r="I182" s="57"/>
      <c r="J182" s="68"/>
    </row>
    <row r="183" spans="1:10" s="58" customFormat="1" ht="15" customHeight="1">
      <c r="A183" s="73">
        <v>52</v>
      </c>
      <c r="B183" s="74">
        <v>43625</v>
      </c>
      <c r="C183" s="75" t="s">
        <v>86</v>
      </c>
      <c r="D183" s="64" t="s">
        <v>89</v>
      </c>
      <c r="E183" s="60"/>
      <c r="F183" s="61" t="s">
        <v>333</v>
      </c>
      <c r="G183" s="60"/>
      <c r="H183" s="76" t="s">
        <v>451</v>
      </c>
      <c r="I183" s="57"/>
      <c r="J183" s="68"/>
    </row>
    <row r="184" spans="1:10" s="58" customFormat="1" ht="15" customHeight="1">
      <c r="A184" s="73"/>
      <c r="B184" s="74"/>
      <c r="C184" s="75"/>
      <c r="D184" s="64" t="s">
        <v>90</v>
      </c>
      <c r="E184" s="60"/>
      <c r="F184" s="61" t="s">
        <v>334</v>
      </c>
      <c r="G184" s="60"/>
      <c r="H184" s="76"/>
      <c r="I184" s="57"/>
      <c r="J184" s="68"/>
    </row>
    <row r="185" spans="1:10" s="58" customFormat="1" ht="15" customHeight="1">
      <c r="A185" s="73"/>
      <c r="B185" s="74"/>
      <c r="C185" s="75"/>
      <c r="D185" s="59" t="s">
        <v>91</v>
      </c>
      <c r="E185" s="60"/>
      <c r="F185" s="61" t="s">
        <v>335</v>
      </c>
      <c r="G185" s="60"/>
      <c r="H185" s="76"/>
      <c r="I185" s="57"/>
      <c r="J185" s="68"/>
    </row>
    <row r="186" spans="1:10" s="58" customFormat="1" ht="15">
      <c r="A186" s="77">
        <v>53</v>
      </c>
      <c r="B186" s="75">
        <v>43631</v>
      </c>
      <c r="C186" s="78" t="s">
        <v>157</v>
      </c>
      <c r="D186" s="64" t="s">
        <v>198</v>
      </c>
      <c r="E186" s="61" t="s">
        <v>336</v>
      </c>
      <c r="F186" s="60"/>
      <c r="G186" s="60"/>
      <c r="H186" s="76" t="s">
        <v>452</v>
      </c>
      <c r="I186" s="57"/>
      <c r="J186" s="68"/>
    </row>
    <row r="187" spans="1:10" s="58" customFormat="1" ht="15">
      <c r="A187" s="77"/>
      <c r="B187" s="75"/>
      <c r="C187" s="75"/>
      <c r="D187" s="64" t="s">
        <v>199</v>
      </c>
      <c r="E187" s="61" t="s">
        <v>337</v>
      </c>
      <c r="F187" s="60"/>
      <c r="G187" s="60"/>
      <c r="H187" s="76"/>
      <c r="I187" s="57"/>
      <c r="J187" s="68"/>
    </row>
    <row r="188" spans="1:10" s="58" customFormat="1" ht="15">
      <c r="A188" s="77"/>
      <c r="B188" s="75"/>
      <c r="C188" s="75"/>
      <c r="D188" s="64" t="s">
        <v>295</v>
      </c>
      <c r="E188" s="60"/>
      <c r="F188" s="61" t="s">
        <v>338</v>
      </c>
      <c r="G188" s="60"/>
      <c r="H188" s="76"/>
      <c r="I188" s="57"/>
      <c r="J188" s="68"/>
    </row>
    <row r="189" spans="1:10" s="58" customFormat="1" ht="15">
      <c r="A189" s="77"/>
      <c r="B189" s="75"/>
      <c r="C189" s="75"/>
      <c r="D189" s="59" t="s">
        <v>296</v>
      </c>
      <c r="E189" s="60"/>
      <c r="F189" s="61" t="s">
        <v>339</v>
      </c>
      <c r="G189" s="60"/>
      <c r="H189" s="76"/>
      <c r="I189" s="57"/>
      <c r="J189" s="68"/>
    </row>
    <row r="190" spans="1:10" s="58" customFormat="1" ht="15" customHeight="1">
      <c r="A190" s="73">
        <v>54</v>
      </c>
      <c r="B190" s="74">
        <v>43632</v>
      </c>
      <c r="C190" s="75" t="s">
        <v>86</v>
      </c>
      <c r="D190" s="64" t="s">
        <v>89</v>
      </c>
      <c r="E190" s="61" t="s">
        <v>340</v>
      </c>
      <c r="F190" s="60"/>
      <c r="G190" s="60"/>
      <c r="H190" s="99" t="s">
        <v>475</v>
      </c>
      <c r="I190" s="57"/>
      <c r="J190" s="68"/>
    </row>
    <row r="191" spans="1:10" s="58" customFormat="1" ht="15" customHeight="1">
      <c r="A191" s="73"/>
      <c r="B191" s="74"/>
      <c r="C191" s="75"/>
      <c r="D191" s="64" t="s">
        <v>90</v>
      </c>
      <c r="E191" s="61" t="s">
        <v>341</v>
      </c>
      <c r="F191" s="60"/>
      <c r="G191" s="60"/>
      <c r="H191" s="99"/>
      <c r="I191" s="57"/>
      <c r="J191" s="68"/>
    </row>
    <row r="192" spans="1:10" s="58" customFormat="1" ht="15" customHeight="1">
      <c r="A192" s="73"/>
      <c r="B192" s="74"/>
      <c r="C192" s="75"/>
      <c r="D192" s="59" t="s">
        <v>91</v>
      </c>
      <c r="E192" s="61" t="s">
        <v>342</v>
      </c>
      <c r="F192" s="60"/>
      <c r="G192" s="60"/>
      <c r="H192" s="99"/>
      <c r="I192" s="57"/>
      <c r="J192" s="68"/>
    </row>
    <row r="193" spans="1:10" s="58" customFormat="1" ht="15">
      <c r="A193" s="77">
        <v>55</v>
      </c>
      <c r="B193" s="75">
        <v>43638</v>
      </c>
      <c r="C193" s="78" t="s">
        <v>301</v>
      </c>
      <c r="D193" s="64" t="s">
        <v>198</v>
      </c>
      <c r="E193" s="60"/>
      <c r="F193" s="61" t="s">
        <v>343</v>
      </c>
      <c r="G193" s="60"/>
      <c r="H193" s="76" t="s">
        <v>453</v>
      </c>
      <c r="I193" s="57"/>
      <c r="J193" s="68"/>
    </row>
    <row r="194" spans="1:10" s="58" customFormat="1" ht="15">
      <c r="A194" s="77"/>
      <c r="B194" s="75"/>
      <c r="C194" s="75"/>
      <c r="D194" s="64" t="s">
        <v>199</v>
      </c>
      <c r="E194" s="60"/>
      <c r="F194" s="61" t="s">
        <v>344</v>
      </c>
      <c r="G194" s="60"/>
      <c r="H194" s="76"/>
      <c r="I194" s="57"/>
      <c r="J194" s="68"/>
    </row>
    <row r="195" spans="1:10" s="58" customFormat="1" ht="15">
      <c r="A195" s="77"/>
      <c r="B195" s="75"/>
      <c r="C195" s="75"/>
      <c r="D195" s="64" t="s">
        <v>295</v>
      </c>
      <c r="E195" s="61" t="s">
        <v>346</v>
      </c>
      <c r="F195" s="60"/>
      <c r="G195" s="60"/>
      <c r="H195" s="76"/>
      <c r="I195" s="57"/>
      <c r="J195" s="68"/>
    </row>
    <row r="196" spans="1:10" s="58" customFormat="1" ht="15">
      <c r="A196" s="77"/>
      <c r="B196" s="75"/>
      <c r="C196" s="75"/>
      <c r="D196" s="59" t="s">
        <v>296</v>
      </c>
      <c r="E196" s="61" t="s">
        <v>345</v>
      </c>
      <c r="F196" s="60"/>
      <c r="G196" s="60"/>
      <c r="H196" s="76"/>
      <c r="I196" s="57"/>
      <c r="J196" s="68"/>
    </row>
    <row r="197" spans="1:10" s="58" customFormat="1" ht="15" customHeight="1">
      <c r="A197" s="73">
        <v>56</v>
      </c>
      <c r="B197" s="74">
        <v>43639</v>
      </c>
      <c r="C197" s="78" t="s">
        <v>268</v>
      </c>
      <c r="D197" s="64" t="s">
        <v>89</v>
      </c>
      <c r="E197" s="60"/>
      <c r="F197" s="61" t="s">
        <v>347</v>
      </c>
      <c r="G197" s="60"/>
      <c r="H197" s="76" t="s">
        <v>412</v>
      </c>
      <c r="I197" s="57"/>
      <c r="J197" s="68"/>
    </row>
    <row r="198" spans="1:10" s="58" customFormat="1" ht="15" customHeight="1">
      <c r="A198" s="73"/>
      <c r="B198" s="74"/>
      <c r="C198" s="75"/>
      <c r="D198" s="64" t="s">
        <v>90</v>
      </c>
      <c r="E198" s="60"/>
      <c r="F198" s="61" t="s">
        <v>348</v>
      </c>
      <c r="G198" s="60"/>
      <c r="H198" s="76"/>
      <c r="I198" s="57"/>
      <c r="J198" s="68"/>
    </row>
    <row r="199" spans="1:10" s="58" customFormat="1" ht="15" customHeight="1">
      <c r="A199" s="73"/>
      <c r="B199" s="74"/>
      <c r="C199" s="75"/>
      <c r="D199" s="59" t="s">
        <v>349</v>
      </c>
      <c r="E199" s="60"/>
      <c r="F199" s="60"/>
      <c r="G199" s="61" t="s">
        <v>326</v>
      </c>
      <c r="H199" s="76"/>
      <c r="I199" s="57"/>
      <c r="J199" s="68"/>
    </row>
    <row r="200" spans="1:10" s="58" customFormat="1" ht="15">
      <c r="A200" s="77">
        <v>57</v>
      </c>
      <c r="B200" s="75">
        <v>43645</v>
      </c>
      <c r="C200" s="78" t="s">
        <v>157</v>
      </c>
      <c r="D200" s="64" t="s">
        <v>198</v>
      </c>
      <c r="E200" s="61" t="s">
        <v>350</v>
      </c>
      <c r="F200" s="60"/>
      <c r="G200" s="60"/>
      <c r="H200" s="76" t="s">
        <v>454</v>
      </c>
      <c r="I200" s="57"/>
      <c r="J200" s="68"/>
    </row>
    <row r="201" spans="1:10" s="58" customFormat="1" ht="15">
      <c r="A201" s="77"/>
      <c r="B201" s="75"/>
      <c r="C201" s="75"/>
      <c r="D201" s="64" t="s">
        <v>199</v>
      </c>
      <c r="E201" s="61" t="s">
        <v>351</v>
      </c>
      <c r="F201" s="60"/>
      <c r="G201" s="60"/>
      <c r="H201" s="76"/>
      <c r="I201" s="57"/>
      <c r="J201" s="68"/>
    </row>
    <row r="202" spans="1:10" s="58" customFormat="1" ht="15">
      <c r="A202" s="77"/>
      <c r="B202" s="75"/>
      <c r="C202" s="75"/>
      <c r="D202" s="64" t="s">
        <v>295</v>
      </c>
      <c r="E202" s="60"/>
      <c r="F202" s="61" t="s">
        <v>352</v>
      </c>
      <c r="G202" s="60"/>
      <c r="H202" s="76"/>
      <c r="I202" s="57"/>
      <c r="J202" s="68"/>
    </row>
    <row r="203" spans="1:10" s="58" customFormat="1" ht="15">
      <c r="A203" s="77"/>
      <c r="B203" s="75"/>
      <c r="C203" s="75"/>
      <c r="D203" s="59" t="s">
        <v>296</v>
      </c>
      <c r="E203" s="60"/>
      <c r="F203" s="61" t="s">
        <v>353</v>
      </c>
      <c r="G203" s="60"/>
      <c r="H203" s="76"/>
      <c r="I203" s="57"/>
      <c r="J203" s="68"/>
    </row>
    <row r="204" spans="1:10" s="58" customFormat="1" ht="15" customHeight="1">
      <c r="A204" s="73">
        <v>58</v>
      </c>
      <c r="B204" s="74">
        <v>43646</v>
      </c>
      <c r="C204" s="75" t="s">
        <v>154</v>
      </c>
      <c r="D204" s="64" t="s">
        <v>89</v>
      </c>
      <c r="E204" s="61" t="s">
        <v>354</v>
      </c>
      <c r="F204" s="60"/>
      <c r="G204" s="60"/>
      <c r="H204" s="76" t="s">
        <v>455</v>
      </c>
      <c r="I204" s="57"/>
      <c r="J204" s="68"/>
    </row>
    <row r="205" spans="1:10" s="58" customFormat="1" ht="15" customHeight="1">
      <c r="A205" s="73"/>
      <c r="B205" s="74"/>
      <c r="C205" s="75"/>
      <c r="D205" s="64" t="s">
        <v>90</v>
      </c>
      <c r="E205" s="61" t="s">
        <v>355</v>
      </c>
      <c r="F205" s="60"/>
      <c r="G205" s="60"/>
      <c r="H205" s="76"/>
      <c r="I205" s="57"/>
      <c r="J205" s="68"/>
    </row>
    <row r="206" spans="1:10" s="58" customFormat="1" ht="15" customHeight="1">
      <c r="A206" s="73"/>
      <c r="B206" s="74"/>
      <c r="C206" s="75"/>
      <c r="D206" s="59" t="s">
        <v>91</v>
      </c>
      <c r="E206" s="61" t="s">
        <v>356</v>
      </c>
      <c r="F206" s="60"/>
      <c r="G206" s="60"/>
      <c r="H206" s="76"/>
      <c r="I206" s="57"/>
      <c r="J206" s="68"/>
    </row>
    <row r="207" spans="1:10" s="58" customFormat="1" ht="15" customHeight="1">
      <c r="A207" s="93">
        <v>59</v>
      </c>
      <c r="B207" s="96">
        <v>43647</v>
      </c>
      <c r="C207" s="87" t="s">
        <v>86</v>
      </c>
      <c r="D207" s="64" t="s">
        <v>146</v>
      </c>
      <c r="E207" s="60"/>
      <c r="F207" s="61" t="s">
        <v>357</v>
      </c>
      <c r="G207" s="60"/>
      <c r="H207" s="90" t="s">
        <v>456</v>
      </c>
      <c r="I207" s="57"/>
      <c r="J207" s="68"/>
    </row>
    <row r="208" spans="1:10" s="58" customFormat="1" ht="15" customHeight="1">
      <c r="A208" s="94"/>
      <c r="B208" s="97"/>
      <c r="C208" s="88"/>
      <c r="D208" s="64" t="s">
        <v>147</v>
      </c>
      <c r="E208" s="60"/>
      <c r="F208" s="61" t="s">
        <v>358</v>
      </c>
      <c r="G208" s="60"/>
      <c r="H208" s="91"/>
      <c r="I208" s="57"/>
      <c r="J208" s="68"/>
    </row>
    <row r="209" spans="1:10" s="58" customFormat="1" ht="15" customHeight="1">
      <c r="A209" s="95"/>
      <c r="B209" s="98"/>
      <c r="C209" s="89"/>
      <c r="D209" s="59" t="s">
        <v>148</v>
      </c>
      <c r="E209" s="60"/>
      <c r="F209" s="61" t="s">
        <v>359</v>
      </c>
      <c r="G209" s="60"/>
      <c r="H209" s="92"/>
      <c r="I209" s="57"/>
      <c r="J209" s="68"/>
    </row>
    <row r="210" spans="1:10" s="58" customFormat="1" ht="15" customHeight="1">
      <c r="A210" s="93">
        <v>59</v>
      </c>
      <c r="B210" s="96">
        <v>43647</v>
      </c>
      <c r="C210" s="100" t="s">
        <v>301</v>
      </c>
      <c r="D210" s="64" t="s">
        <v>8</v>
      </c>
      <c r="E210" s="60"/>
      <c r="F210" s="61" t="s">
        <v>361</v>
      </c>
      <c r="G210" s="60"/>
      <c r="H210" s="90" t="s">
        <v>457</v>
      </c>
      <c r="I210" s="57"/>
      <c r="J210" s="68"/>
    </row>
    <row r="211" spans="1:10" s="58" customFormat="1" ht="15" customHeight="1">
      <c r="A211" s="94"/>
      <c r="B211" s="97"/>
      <c r="C211" s="88"/>
      <c r="D211" s="64" t="s">
        <v>9</v>
      </c>
      <c r="E211" s="60"/>
      <c r="F211" s="61" t="s">
        <v>362</v>
      </c>
      <c r="G211" s="60"/>
      <c r="H211" s="91"/>
      <c r="I211" s="57"/>
      <c r="J211" s="68"/>
    </row>
    <row r="212" spans="1:10" s="58" customFormat="1" ht="15" customHeight="1">
      <c r="A212" s="95"/>
      <c r="B212" s="98"/>
      <c r="C212" s="89"/>
      <c r="D212" s="59" t="s">
        <v>10</v>
      </c>
      <c r="E212" s="61" t="s">
        <v>360</v>
      </c>
      <c r="F212" s="60"/>
      <c r="G212" s="60"/>
      <c r="H212" s="92"/>
      <c r="I212" s="57"/>
      <c r="J212" s="68"/>
    </row>
    <row r="213" spans="1:10" s="58" customFormat="1" ht="15">
      <c r="A213" s="77">
        <v>60</v>
      </c>
      <c r="B213" s="75">
        <v>43652</v>
      </c>
      <c r="C213" s="78" t="s">
        <v>157</v>
      </c>
      <c r="D213" s="64" t="s">
        <v>198</v>
      </c>
      <c r="E213" s="61" t="s">
        <v>363</v>
      </c>
      <c r="F213" s="60"/>
      <c r="G213" s="60"/>
      <c r="H213" s="76" t="s">
        <v>458</v>
      </c>
      <c r="I213" s="57"/>
      <c r="J213" s="68"/>
    </row>
    <row r="214" spans="1:10" s="58" customFormat="1" ht="15">
      <c r="A214" s="77"/>
      <c r="B214" s="75"/>
      <c r="C214" s="75"/>
      <c r="D214" s="64" t="s">
        <v>199</v>
      </c>
      <c r="E214" s="61" t="s">
        <v>364</v>
      </c>
      <c r="F214" s="60"/>
      <c r="G214" s="60"/>
      <c r="H214" s="76"/>
      <c r="I214" s="57"/>
      <c r="J214" s="68"/>
    </row>
    <row r="215" spans="1:10" s="58" customFormat="1" ht="15">
      <c r="A215" s="77"/>
      <c r="B215" s="75"/>
      <c r="C215" s="75"/>
      <c r="D215" s="64" t="s">
        <v>295</v>
      </c>
      <c r="E215" s="60"/>
      <c r="F215" s="61" t="s">
        <v>366</v>
      </c>
      <c r="G215" s="60"/>
      <c r="H215" s="76"/>
      <c r="I215" s="57"/>
      <c r="J215" s="68"/>
    </row>
    <row r="216" spans="1:10" s="58" customFormat="1" ht="15">
      <c r="A216" s="77"/>
      <c r="B216" s="75"/>
      <c r="C216" s="75"/>
      <c r="D216" s="59" t="s">
        <v>296</v>
      </c>
      <c r="E216" s="60"/>
      <c r="F216" s="61" t="s">
        <v>365</v>
      </c>
      <c r="G216" s="60"/>
      <c r="H216" s="76"/>
      <c r="I216" s="57"/>
      <c r="J216" s="68"/>
    </row>
    <row r="217" spans="1:10" s="58" customFormat="1" ht="15" customHeight="1">
      <c r="A217" s="73">
        <v>61</v>
      </c>
      <c r="B217" s="74">
        <v>43653</v>
      </c>
      <c r="C217" s="75" t="s">
        <v>154</v>
      </c>
      <c r="D217" s="64" t="s">
        <v>89</v>
      </c>
      <c r="E217" s="61" t="s">
        <v>367</v>
      </c>
      <c r="F217" s="60"/>
      <c r="G217" s="60"/>
      <c r="H217" s="76" t="s">
        <v>442</v>
      </c>
      <c r="I217" s="57"/>
      <c r="J217" s="68"/>
    </row>
    <row r="218" spans="1:10" s="58" customFormat="1" ht="15" customHeight="1">
      <c r="A218" s="73"/>
      <c r="B218" s="74"/>
      <c r="C218" s="75"/>
      <c r="D218" s="64" t="s">
        <v>90</v>
      </c>
      <c r="E218" s="61" t="s">
        <v>368</v>
      </c>
      <c r="F218" s="60"/>
      <c r="G218" s="60"/>
      <c r="H218" s="76"/>
      <c r="I218" s="57"/>
      <c r="J218" s="68"/>
    </row>
    <row r="219" spans="1:10" s="58" customFormat="1" ht="15" customHeight="1">
      <c r="A219" s="73"/>
      <c r="B219" s="74"/>
      <c r="C219" s="75"/>
      <c r="D219" s="59" t="s">
        <v>91</v>
      </c>
      <c r="E219" s="61" t="s">
        <v>369</v>
      </c>
      <c r="F219" s="60"/>
      <c r="G219" s="60"/>
      <c r="H219" s="76"/>
      <c r="I219" s="57"/>
      <c r="J219" s="68"/>
    </row>
    <row r="220" spans="1:10" s="58" customFormat="1" ht="15">
      <c r="A220" s="77">
        <v>62</v>
      </c>
      <c r="B220" s="75">
        <v>43659</v>
      </c>
      <c r="C220" s="78" t="s">
        <v>301</v>
      </c>
      <c r="D220" s="64" t="s">
        <v>198</v>
      </c>
      <c r="E220" s="60"/>
      <c r="F220" s="61" t="s">
        <v>370</v>
      </c>
      <c r="G220" s="60"/>
      <c r="H220" s="76" t="s">
        <v>459</v>
      </c>
      <c r="I220" s="57"/>
      <c r="J220" s="68"/>
    </row>
    <row r="221" spans="1:10" s="58" customFormat="1" ht="15">
      <c r="A221" s="77"/>
      <c r="B221" s="75"/>
      <c r="C221" s="75"/>
      <c r="D221" s="64" t="s">
        <v>199</v>
      </c>
      <c r="E221" s="60"/>
      <c r="F221" s="70" t="s">
        <v>504</v>
      </c>
      <c r="G221" s="60"/>
      <c r="H221" s="76"/>
      <c r="I221" s="57"/>
      <c r="J221" s="68"/>
    </row>
    <row r="222" spans="1:10" s="58" customFormat="1" ht="15">
      <c r="A222" s="77"/>
      <c r="B222" s="75"/>
      <c r="C222" s="75"/>
      <c r="D222" s="64" t="s">
        <v>295</v>
      </c>
      <c r="E222" s="61" t="s">
        <v>371</v>
      </c>
      <c r="F222" s="60"/>
      <c r="G222" s="60"/>
      <c r="H222" s="76"/>
      <c r="I222" s="57"/>
      <c r="J222" s="68"/>
    </row>
    <row r="223" spans="1:10" s="58" customFormat="1" ht="15">
      <c r="A223" s="77"/>
      <c r="B223" s="75"/>
      <c r="C223" s="75"/>
      <c r="D223" s="59" t="s">
        <v>296</v>
      </c>
      <c r="E223" s="61" t="s">
        <v>372</v>
      </c>
      <c r="F223" s="60"/>
      <c r="G223" s="60"/>
      <c r="H223" s="76"/>
      <c r="I223" s="57"/>
      <c r="J223" s="68"/>
    </row>
    <row r="224" spans="1:10" s="58" customFormat="1" ht="15" customHeight="1">
      <c r="A224" s="73">
        <v>63</v>
      </c>
      <c r="B224" s="74">
        <v>43660</v>
      </c>
      <c r="C224" s="75" t="s">
        <v>86</v>
      </c>
      <c r="D224" s="64" t="s">
        <v>89</v>
      </c>
      <c r="E224" s="60"/>
      <c r="F224" s="61" t="s">
        <v>373</v>
      </c>
      <c r="G224" s="60"/>
      <c r="H224" s="76" t="s">
        <v>412</v>
      </c>
      <c r="I224" s="57"/>
      <c r="J224" s="68"/>
    </row>
    <row r="225" spans="1:10" s="58" customFormat="1" ht="15" customHeight="1">
      <c r="A225" s="73"/>
      <c r="B225" s="74"/>
      <c r="C225" s="75"/>
      <c r="D225" s="64" t="s">
        <v>90</v>
      </c>
      <c r="E225" s="60"/>
      <c r="F225" s="61" t="s">
        <v>374</v>
      </c>
      <c r="G225" s="60"/>
      <c r="H225" s="76"/>
      <c r="I225" s="57"/>
      <c r="J225" s="68"/>
    </row>
    <row r="226" spans="1:10" s="58" customFormat="1" ht="15" customHeight="1">
      <c r="A226" s="73"/>
      <c r="B226" s="74"/>
      <c r="C226" s="75"/>
      <c r="D226" s="59" t="s">
        <v>91</v>
      </c>
      <c r="E226" s="60"/>
      <c r="F226" s="61" t="s">
        <v>375</v>
      </c>
      <c r="G226" s="60"/>
      <c r="H226" s="76"/>
      <c r="I226" s="57"/>
      <c r="J226" s="68"/>
    </row>
    <row r="227" spans="1:10" s="58" customFormat="1" ht="15" customHeight="1">
      <c r="A227" s="77">
        <v>64</v>
      </c>
      <c r="B227" s="75">
        <v>43666</v>
      </c>
      <c r="C227" s="78" t="s">
        <v>157</v>
      </c>
      <c r="D227" s="64" t="s">
        <v>198</v>
      </c>
      <c r="E227" s="61" t="s">
        <v>376</v>
      </c>
      <c r="F227" s="60"/>
      <c r="G227" s="60"/>
      <c r="H227" s="76" t="s">
        <v>460</v>
      </c>
      <c r="I227" s="57"/>
      <c r="J227" s="68"/>
    </row>
    <row r="228" spans="1:10" s="58" customFormat="1" ht="15">
      <c r="A228" s="77"/>
      <c r="B228" s="75"/>
      <c r="C228" s="75"/>
      <c r="D228" s="64" t="s">
        <v>199</v>
      </c>
      <c r="E228" s="61" t="s">
        <v>377</v>
      </c>
      <c r="F228" s="60"/>
      <c r="G228" s="60"/>
      <c r="H228" s="76"/>
      <c r="I228" s="57"/>
      <c r="J228" s="68"/>
    </row>
    <row r="229" spans="1:10" s="58" customFormat="1" ht="15">
      <c r="A229" s="77"/>
      <c r="B229" s="75"/>
      <c r="C229" s="75"/>
      <c r="D229" s="64" t="s">
        <v>295</v>
      </c>
      <c r="E229" s="60"/>
      <c r="F229" s="61" t="s">
        <v>378</v>
      </c>
      <c r="G229" s="60"/>
      <c r="H229" s="76"/>
      <c r="I229" s="57"/>
      <c r="J229" s="68"/>
    </row>
    <row r="230" spans="1:10" s="58" customFormat="1" ht="15">
      <c r="A230" s="77"/>
      <c r="B230" s="75"/>
      <c r="C230" s="75"/>
      <c r="D230" s="59" t="s">
        <v>296</v>
      </c>
      <c r="E230" s="60"/>
      <c r="F230" s="61" t="s">
        <v>379</v>
      </c>
      <c r="G230" s="60"/>
      <c r="H230" s="76"/>
      <c r="I230" s="57"/>
      <c r="J230" s="68"/>
    </row>
    <row r="231" spans="1:10" s="58" customFormat="1" ht="15" customHeight="1">
      <c r="A231" s="73">
        <v>65</v>
      </c>
      <c r="B231" s="74">
        <v>43667</v>
      </c>
      <c r="C231" s="75" t="s">
        <v>154</v>
      </c>
      <c r="D231" s="64" t="s">
        <v>89</v>
      </c>
      <c r="E231" s="61" t="s">
        <v>380</v>
      </c>
      <c r="F231" s="60"/>
      <c r="G231" s="60"/>
      <c r="H231" s="76" t="s">
        <v>474</v>
      </c>
      <c r="I231" s="57"/>
      <c r="J231" s="68"/>
    </row>
    <row r="232" spans="1:10" s="58" customFormat="1" ht="15" customHeight="1">
      <c r="A232" s="73"/>
      <c r="B232" s="74"/>
      <c r="C232" s="75"/>
      <c r="D232" s="64" t="s">
        <v>90</v>
      </c>
      <c r="E232" s="61" t="s">
        <v>381</v>
      </c>
      <c r="F232" s="60"/>
      <c r="G232" s="60"/>
      <c r="H232" s="76"/>
      <c r="I232" s="57"/>
      <c r="J232" s="68"/>
    </row>
    <row r="233" spans="1:10" s="58" customFormat="1" ht="15" customHeight="1">
      <c r="A233" s="73"/>
      <c r="B233" s="74"/>
      <c r="C233" s="75"/>
      <c r="D233" s="59" t="s">
        <v>91</v>
      </c>
      <c r="E233" s="61" t="s">
        <v>382</v>
      </c>
      <c r="F233" s="60"/>
      <c r="G233" s="60"/>
      <c r="H233" s="76"/>
      <c r="I233" s="57"/>
      <c r="J233" s="68"/>
    </row>
    <row r="234" spans="1:10" s="58" customFormat="1" ht="15">
      <c r="A234" s="77">
        <v>66</v>
      </c>
      <c r="B234" s="75">
        <v>43673</v>
      </c>
      <c r="C234" s="78" t="s">
        <v>157</v>
      </c>
      <c r="D234" s="64" t="s">
        <v>198</v>
      </c>
      <c r="E234" s="61" t="s">
        <v>386</v>
      </c>
      <c r="F234" s="60"/>
      <c r="G234" s="60"/>
      <c r="H234" s="76" t="s">
        <v>461</v>
      </c>
      <c r="I234" s="57"/>
      <c r="J234" s="68"/>
    </row>
    <row r="235" spans="1:10" s="58" customFormat="1" ht="15">
      <c r="A235" s="77"/>
      <c r="B235" s="75"/>
      <c r="C235" s="75"/>
      <c r="D235" s="64" t="s">
        <v>199</v>
      </c>
      <c r="E235" s="61" t="s">
        <v>385</v>
      </c>
      <c r="F235" s="60"/>
      <c r="G235" s="60"/>
      <c r="H235" s="76"/>
      <c r="I235" s="57"/>
      <c r="J235" s="68"/>
    </row>
    <row r="236" spans="1:10" s="58" customFormat="1" ht="15">
      <c r="A236" s="77"/>
      <c r="B236" s="75"/>
      <c r="C236" s="75"/>
      <c r="D236" s="64" t="s">
        <v>295</v>
      </c>
      <c r="E236" s="60"/>
      <c r="F236" s="61" t="s">
        <v>384</v>
      </c>
      <c r="G236" s="60"/>
      <c r="H236" s="76"/>
      <c r="I236" s="57"/>
      <c r="J236" s="68"/>
    </row>
    <row r="237" spans="1:10" s="58" customFormat="1" ht="15">
      <c r="A237" s="77"/>
      <c r="B237" s="75"/>
      <c r="C237" s="75"/>
      <c r="D237" s="59" t="s">
        <v>296</v>
      </c>
      <c r="E237" s="60"/>
      <c r="F237" s="61" t="s">
        <v>383</v>
      </c>
      <c r="G237" s="60"/>
      <c r="H237" s="76"/>
      <c r="I237" s="57"/>
      <c r="J237" s="68"/>
    </row>
    <row r="238" spans="1:10" s="58" customFormat="1" ht="15" customHeight="1">
      <c r="A238" s="73">
        <v>67</v>
      </c>
      <c r="B238" s="74">
        <v>43674</v>
      </c>
      <c r="C238" s="75" t="s">
        <v>86</v>
      </c>
      <c r="D238" s="64" t="s">
        <v>89</v>
      </c>
      <c r="E238" s="60"/>
      <c r="F238" s="61" t="s">
        <v>387</v>
      </c>
      <c r="G238" s="60"/>
      <c r="H238" s="76" t="s">
        <v>462</v>
      </c>
      <c r="I238" s="57"/>
      <c r="J238" s="68"/>
    </row>
    <row r="239" spans="1:10" s="58" customFormat="1" ht="15" customHeight="1">
      <c r="A239" s="73"/>
      <c r="B239" s="74"/>
      <c r="C239" s="75"/>
      <c r="D239" s="64" t="s">
        <v>90</v>
      </c>
      <c r="E239" s="60"/>
      <c r="F239" s="61" t="s">
        <v>388</v>
      </c>
      <c r="G239" s="60"/>
      <c r="H239" s="76"/>
      <c r="I239" s="57"/>
      <c r="J239" s="68"/>
    </row>
    <row r="240" spans="1:10" s="58" customFormat="1" ht="15" customHeight="1">
      <c r="A240" s="73"/>
      <c r="B240" s="74"/>
      <c r="C240" s="75"/>
      <c r="D240" s="59" t="s">
        <v>91</v>
      </c>
      <c r="E240" s="60"/>
      <c r="F240" s="61" t="s">
        <v>389</v>
      </c>
      <c r="G240" s="60"/>
      <c r="H240" s="76"/>
      <c r="I240" s="57"/>
      <c r="J240" s="68"/>
    </row>
    <row r="241" spans="1:10" s="58" customFormat="1" ht="15">
      <c r="A241" s="77">
        <v>68</v>
      </c>
      <c r="B241" s="75">
        <v>43680</v>
      </c>
      <c r="C241" s="78" t="s">
        <v>301</v>
      </c>
      <c r="D241" s="64" t="s">
        <v>198</v>
      </c>
      <c r="E241" s="60"/>
      <c r="F241" s="61" t="s">
        <v>393</v>
      </c>
      <c r="G241" s="60"/>
      <c r="H241" s="76" t="s">
        <v>463</v>
      </c>
      <c r="I241" s="57"/>
      <c r="J241" s="68"/>
    </row>
    <row r="242" spans="1:10" s="58" customFormat="1" ht="15">
      <c r="A242" s="77"/>
      <c r="B242" s="75"/>
      <c r="C242" s="75"/>
      <c r="D242" s="64" t="s">
        <v>199</v>
      </c>
      <c r="E242" s="60"/>
      <c r="F242" s="61" t="s">
        <v>392</v>
      </c>
      <c r="G242" s="60"/>
      <c r="H242" s="76"/>
      <c r="I242" s="57"/>
      <c r="J242" s="68"/>
    </row>
    <row r="243" spans="1:10" s="58" customFormat="1" ht="15">
      <c r="A243" s="77"/>
      <c r="B243" s="75"/>
      <c r="C243" s="75"/>
      <c r="D243" s="64" t="s">
        <v>295</v>
      </c>
      <c r="E243" s="61" t="s">
        <v>395</v>
      </c>
      <c r="F243" s="60"/>
      <c r="G243" s="60"/>
      <c r="H243" s="76"/>
      <c r="I243" s="57"/>
      <c r="J243" s="68"/>
    </row>
    <row r="244" spans="1:10" s="58" customFormat="1" ht="15">
      <c r="A244" s="77"/>
      <c r="B244" s="75"/>
      <c r="C244" s="75"/>
      <c r="D244" s="59" t="s">
        <v>296</v>
      </c>
      <c r="E244" s="61" t="s">
        <v>391</v>
      </c>
      <c r="F244" s="60"/>
      <c r="G244" s="60"/>
      <c r="H244" s="76"/>
      <c r="I244" s="57"/>
      <c r="J244" s="68"/>
    </row>
    <row r="245" spans="1:10" s="58" customFormat="1" ht="15" customHeight="1">
      <c r="A245" s="73">
        <v>69</v>
      </c>
      <c r="B245" s="74">
        <v>43681</v>
      </c>
      <c r="C245" s="75" t="s">
        <v>154</v>
      </c>
      <c r="D245" s="64" t="s">
        <v>89</v>
      </c>
      <c r="E245" s="61" t="s">
        <v>390</v>
      </c>
      <c r="F245" s="60"/>
      <c r="G245" s="60"/>
      <c r="H245" s="76" t="s">
        <v>473</v>
      </c>
      <c r="I245" s="57"/>
      <c r="J245" s="68"/>
    </row>
    <row r="246" spans="1:10" s="58" customFormat="1" ht="15" customHeight="1">
      <c r="A246" s="73"/>
      <c r="B246" s="74"/>
      <c r="C246" s="75"/>
      <c r="D246" s="64" t="s">
        <v>90</v>
      </c>
      <c r="E246" s="61" t="s">
        <v>394</v>
      </c>
      <c r="F246" s="60"/>
      <c r="G246" s="60"/>
      <c r="H246" s="76"/>
      <c r="I246" s="57"/>
      <c r="J246" s="68"/>
    </row>
    <row r="247" spans="1:10" s="58" customFormat="1" ht="15" customHeight="1">
      <c r="A247" s="73"/>
      <c r="B247" s="74"/>
      <c r="C247" s="75"/>
      <c r="D247" s="59" t="s">
        <v>91</v>
      </c>
      <c r="E247" s="61" t="s">
        <v>396</v>
      </c>
      <c r="F247" s="60"/>
      <c r="G247" s="60"/>
      <c r="H247" s="76"/>
      <c r="I247" s="57"/>
      <c r="J247" s="68"/>
    </row>
    <row r="248" spans="1:10" s="58" customFormat="1" ht="15">
      <c r="A248" s="77">
        <v>70</v>
      </c>
      <c r="B248" s="75">
        <v>43687</v>
      </c>
      <c r="C248" s="78" t="s">
        <v>157</v>
      </c>
      <c r="D248" s="64" t="s">
        <v>198</v>
      </c>
      <c r="E248" s="60"/>
      <c r="F248" s="61" t="s">
        <v>397</v>
      </c>
      <c r="G248" s="60"/>
      <c r="H248" s="76" t="s">
        <v>464</v>
      </c>
      <c r="I248" s="57"/>
      <c r="J248" s="68"/>
    </row>
    <row r="249" spans="1:10" s="58" customFormat="1" ht="15">
      <c r="A249" s="77"/>
      <c r="B249" s="75"/>
      <c r="C249" s="75"/>
      <c r="D249" s="64" t="s">
        <v>199</v>
      </c>
      <c r="E249" s="60"/>
      <c r="F249" s="61" t="s">
        <v>398</v>
      </c>
      <c r="G249" s="60"/>
      <c r="H249" s="76"/>
      <c r="I249" s="57"/>
      <c r="J249" s="68"/>
    </row>
    <row r="250" spans="1:10" s="58" customFormat="1" ht="15">
      <c r="A250" s="77"/>
      <c r="B250" s="75"/>
      <c r="C250" s="75"/>
      <c r="D250" s="64" t="s">
        <v>295</v>
      </c>
      <c r="E250" s="61" t="s">
        <v>399</v>
      </c>
      <c r="F250" s="60"/>
      <c r="G250" s="60"/>
      <c r="H250" s="76"/>
      <c r="I250" s="57"/>
      <c r="J250" s="68"/>
    </row>
    <row r="251" spans="1:10" s="58" customFormat="1" ht="15">
      <c r="A251" s="77"/>
      <c r="B251" s="75"/>
      <c r="C251" s="75"/>
      <c r="D251" s="59" t="s">
        <v>296</v>
      </c>
      <c r="E251" s="61" t="s">
        <v>400</v>
      </c>
      <c r="F251" s="60"/>
      <c r="G251" s="60"/>
      <c r="H251" s="76"/>
      <c r="I251" s="57"/>
      <c r="J251" s="68"/>
    </row>
    <row r="252" spans="1:10" s="58" customFormat="1" ht="15" customHeight="1">
      <c r="A252" s="73">
        <v>71</v>
      </c>
      <c r="B252" s="74">
        <v>43688</v>
      </c>
      <c r="C252" s="75" t="s">
        <v>86</v>
      </c>
      <c r="D252" s="64" t="s">
        <v>89</v>
      </c>
      <c r="E252" s="60"/>
      <c r="F252" s="61" t="s">
        <v>401</v>
      </c>
      <c r="G252" s="60"/>
      <c r="H252" s="76" t="s">
        <v>472</v>
      </c>
      <c r="I252" s="57"/>
      <c r="J252" s="68"/>
    </row>
    <row r="253" spans="1:10" s="58" customFormat="1" ht="15" customHeight="1">
      <c r="A253" s="73"/>
      <c r="B253" s="74"/>
      <c r="C253" s="75"/>
      <c r="D253" s="64" t="s">
        <v>90</v>
      </c>
      <c r="E253" s="60"/>
      <c r="F253" s="61" t="s">
        <v>402</v>
      </c>
      <c r="G253" s="60"/>
      <c r="H253" s="76"/>
      <c r="I253" s="57"/>
      <c r="J253" s="68"/>
    </row>
    <row r="254" spans="1:10" s="58" customFormat="1" ht="15" customHeight="1">
      <c r="A254" s="73"/>
      <c r="B254" s="74"/>
      <c r="C254" s="75"/>
      <c r="D254" s="59" t="s">
        <v>91</v>
      </c>
      <c r="E254" s="60"/>
      <c r="F254" s="61" t="s">
        <v>406</v>
      </c>
      <c r="G254" s="60"/>
      <c r="H254" s="76"/>
      <c r="I254" s="57"/>
      <c r="J254" s="68"/>
    </row>
    <row r="255" spans="1:10" s="58" customFormat="1" ht="15">
      <c r="A255" s="77">
        <v>72</v>
      </c>
      <c r="B255" s="75">
        <v>43694</v>
      </c>
      <c r="C255" s="78" t="s">
        <v>157</v>
      </c>
      <c r="D255" s="64" t="s">
        <v>198</v>
      </c>
      <c r="E255" s="61" t="s">
        <v>403</v>
      </c>
      <c r="F255" s="60"/>
      <c r="G255" s="60"/>
      <c r="H255" s="76" t="s">
        <v>465</v>
      </c>
      <c r="I255" s="57"/>
      <c r="J255" s="68"/>
    </row>
    <row r="256" spans="1:10" s="58" customFormat="1" ht="15">
      <c r="A256" s="77"/>
      <c r="B256" s="75"/>
      <c r="C256" s="75"/>
      <c r="D256" s="64" t="s">
        <v>199</v>
      </c>
      <c r="E256" s="61" t="s">
        <v>404</v>
      </c>
      <c r="F256" s="60"/>
      <c r="G256" s="60"/>
      <c r="H256" s="76"/>
      <c r="I256" s="57"/>
      <c r="J256" s="68"/>
    </row>
    <row r="257" spans="1:10" s="58" customFormat="1" ht="15">
      <c r="A257" s="77"/>
      <c r="B257" s="75"/>
      <c r="C257" s="75"/>
      <c r="D257" s="64" t="s">
        <v>295</v>
      </c>
      <c r="E257" s="61" t="s">
        <v>405</v>
      </c>
      <c r="F257" s="60"/>
      <c r="G257" s="60"/>
      <c r="H257" s="76"/>
      <c r="I257" s="57"/>
      <c r="J257" s="68"/>
    </row>
    <row r="258" spans="1:10" s="58" customFormat="1" ht="15">
      <c r="A258" s="77"/>
      <c r="B258" s="75"/>
      <c r="C258" s="75"/>
      <c r="D258" s="59" t="s">
        <v>296</v>
      </c>
      <c r="E258" s="60"/>
      <c r="F258" s="61" t="s">
        <v>407</v>
      </c>
      <c r="G258" s="60"/>
      <c r="H258" s="76"/>
      <c r="I258" s="57"/>
      <c r="J258" s="68"/>
    </row>
    <row r="259" spans="1:10" s="58" customFormat="1" ht="15" hidden="1" customHeight="1">
      <c r="A259" s="73">
        <v>73</v>
      </c>
      <c r="B259" s="74">
        <v>43695</v>
      </c>
      <c r="C259" s="75" t="s">
        <v>86</v>
      </c>
      <c r="D259" s="64" t="s">
        <v>89</v>
      </c>
      <c r="E259" s="60"/>
      <c r="F259" s="61"/>
      <c r="G259" s="60"/>
      <c r="H259" s="76"/>
      <c r="I259" s="57"/>
      <c r="J259" s="68"/>
    </row>
    <row r="260" spans="1:10" s="58" customFormat="1" ht="15" hidden="1" customHeight="1">
      <c r="A260" s="73"/>
      <c r="B260" s="74"/>
      <c r="C260" s="75"/>
      <c r="D260" s="64" t="s">
        <v>90</v>
      </c>
      <c r="E260" s="60"/>
      <c r="F260" s="61"/>
      <c r="G260" s="60"/>
      <c r="H260" s="76"/>
      <c r="I260" s="57"/>
      <c r="J260" s="68"/>
    </row>
    <row r="261" spans="1:10" s="58" customFormat="1" ht="15" hidden="1" customHeight="1">
      <c r="A261" s="73"/>
      <c r="B261" s="74"/>
      <c r="C261" s="75"/>
      <c r="D261" s="59" t="s">
        <v>91</v>
      </c>
      <c r="E261" s="60"/>
      <c r="F261" s="61"/>
      <c r="G261" s="60"/>
      <c r="H261" s="76"/>
      <c r="I261" s="57"/>
      <c r="J261" s="68"/>
    </row>
    <row r="262" spans="1:10" s="58" customFormat="1" ht="15" hidden="1">
      <c r="A262" s="77">
        <v>74</v>
      </c>
      <c r="B262" s="75">
        <v>43701</v>
      </c>
      <c r="C262" s="75" t="s">
        <v>85</v>
      </c>
      <c r="D262" s="64" t="s">
        <v>142</v>
      </c>
      <c r="E262" s="61"/>
      <c r="F262" s="60"/>
      <c r="G262" s="60"/>
      <c r="H262" s="76"/>
      <c r="I262" s="57"/>
      <c r="J262" s="68"/>
    </row>
    <row r="263" spans="1:10" s="58" customFormat="1" ht="15" hidden="1">
      <c r="A263" s="77"/>
      <c r="B263" s="75"/>
      <c r="C263" s="75"/>
      <c r="D263" s="64" t="s">
        <v>143</v>
      </c>
      <c r="E263" s="61"/>
      <c r="F263" s="60"/>
      <c r="G263" s="60"/>
      <c r="H263" s="76"/>
      <c r="I263" s="57"/>
      <c r="J263" s="68"/>
    </row>
    <row r="264" spans="1:10" s="58" customFormat="1" ht="15" hidden="1">
      <c r="A264" s="77"/>
      <c r="B264" s="75"/>
      <c r="C264" s="75"/>
      <c r="D264" s="64" t="s">
        <v>144</v>
      </c>
      <c r="E264" s="61"/>
      <c r="F264" s="60"/>
      <c r="G264" s="60"/>
      <c r="H264" s="76"/>
      <c r="I264" s="57"/>
      <c r="J264" s="68"/>
    </row>
    <row r="265" spans="1:10" s="58" customFormat="1" ht="15" hidden="1">
      <c r="A265" s="77"/>
      <c r="B265" s="75"/>
      <c r="C265" s="75"/>
      <c r="D265" s="59" t="s">
        <v>145</v>
      </c>
      <c r="E265" s="61"/>
      <c r="F265" s="60"/>
      <c r="G265" s="60"/>
      <c r="H265" s="76"/>
      <c r="I265" s="57"/>
      <c r="J265" s="68"/>
    </row>
    <row r="266" spans="1:10" s="58" customFormat="1" ht="15" hidden="1" customHeight="1">
      <c r="A266" s="73">
        <v>75</v>
      </c>
      <c r="B266" s="74">
        <v>43702</v>
      </c>
      <c r="C266" s="75" t="s">
        <v>86</v>
      </c>
      <c r="D266" s="64" t="s">
        <v>89</v>
      </c>
      <c r="E266" s="60"/>
      <c r="F266" s="61"/>
      <c r="G266" s="60"/>
      <c r="H266" s="76"/>
      <c r="I266" s="57"/>
      <c r="J266" s="68"/>
    </row>
    <row r="267" spans="1:10" s="58" customFormat="1" ht="15" hidden="1" customHeight="1">
      <c r="A267" s="73"/>
      <c r="B267" s="74"/>
      <c r="C267" s="75"/>
      <c r="D267" s="64" t="s">
        <v>90</v>
      </c>
      <c r="E267" s="60"/>
      <c r="F267" s="61"/>
      <c r="G267" s="60"/>
      <c r="H267" s="76"/>
      <c r="I267" s="57"/>
      <c r="J267" s="68"/>
    </row>
    <row r="268" spans="1:10" s="58" customFormat="1" ht="15" hidden="1" customHeight="1">
      <c r="A268" s="73"/>
      <c r="B268" s="74"/>
      <c r="C268" s="75"/>
      <c r="D268" s="59" t="s">
        <v>91</v>
      </c>
      <c r="E268" s="60"/>
      <c r="F268" s="61"/>
      <c r="G268" s="60"/>
      <c r="H268" s="76"/>
      <c r="I268" s="57"/>
      <c r="J268" s="68"/>
    </row>
    <row r="271" spans="1:10">
      <c r="G271" s="18" t="s">
        <v>151</v>
      </c>
    </row>
  </sheetData>
  <mergeCells count="313">
    <mergeCell ref="I163:I165"/>
    <mergeCell ref="A259:A261"/>
    <mergeCell ref="B259:B261"/>
    <mergeCell ref="C259:C261"/>
    <mergeCell ref="H259:H261"/>
    <mergeCell ref="A262:A265"/>
    <mergeCell ref="B262:B265"/>
    <mergeCell ref="C262:C265"/>
    <mergeCell ref="H262:H265"/>
    <mergeCell ref="A266:A268"/>
    <mergeCell ref="B266:B268"/>
    <mergeCell ref="C266:C268"/>
    <mergeCell ref="H266:H268"/>
    <mergeCell ref="A248:A251"/>
    <mergeCell ref="B248:B251"/>
    <mergeCell ref="C248:C251"/>
    <mergeCell ref="H248:H251"/>
    <mergeCell ref="A252:A254"/>
    <mergeCell ref="B252:B254"/>
    <mergeCell ref="C252:C254"/>
    <mergeCell ref="H252:H254"/>
    <mergeCell ref="A255:A258"/>
    <mergeCell ref="B255:B258"/>
    <mergeCell ref="C255:C258"/>
    <mergeCell ref="H255:H258"/>
    <mergeCell ref="A238:A240"/>
    <mergeCell ref="B238:B240"/>
    <mergeCell ref="C238:C240"/>
    <mergeCell ref="H238:H240"/>
    <mergeCell ref="A241:A244"/>
    <mergeCell ref="B241:B244"/>
    <mergeCell ref="C241:C244"/>
    <mergeCell ref="H241:H244"/>
    <mergeCell ref="A245:A247"/>
    <mergeCell ref="B245:B247"/>
    <mergeCell ref="C245:C247"/>
    <mergeCell ref="H245:H247"/>
    <mergeCell ref="A227:A230"/>
    <mergeCell ref="B227:B230"/>
    <mergeCell ref="C227:C230"/>
    <mergeCell ref="H227:H230"/>
    <mergeCell ref="A231:A233"/>
    <mergeCell ref="B231:B233"/>
    <mergeCell ref="C231:C233"/>
    <mergeCell ref="H231:H233"/>
    <mergeCell ref="A234:A237"/>
    <mergeCell ref="B234:B237"/>
    <mergeCell ref="C234:C237"/>
    <mergeCell ref="H234:H237"/>
    <mergeCell ref="A217:A219"/>
    <mergeCell ref="B217:B219"/>
    <mergeCell ref="C217:C219"/>
    <mergeCell ref="H217:H219"/>
    <mergeCell ref="A220:A223"/>
    <mergeCell ref="B220:B223"/>
    <mergeCell ref="C220:C223"/>
    <mergeCell ref="H220:H223"/>
    <mergeCell ref="A224:A226"/>
    <mergeCell ref="B224:B226"/>
    <mergeCell ref="C224:C226"/>
    <mergeCell ref="H224:H226"/>
    <mergeCell ref="A207:A209"/>
    <mergeCell ref="B207:B209"/>
    <mergeCell ref="C207:C209"/>
    <mergeCell ref="H207:H209"/>
    <mergeCell ref="A210:A212"/>
    <mergeCell ref="B210:B212"/>
    <mergeCell ref="C210:C212"/>
    <mergeCell ref="H210:H212"/>
    <mergeCell ref="A213:A216"/>
    <mergeCell ref="B213:B216"/>
    <mergeCell ref="C213:C216"/>
    <mergeCell ref="H213:H216"/>
    <mergeCell ref="A197:A199"/>
    <mergeCell ref="B197:B199"/>
    <mergeCell ref="C197:C199"/>
    <mergeCell ref="H197:H199"/>
    <mergeCell ref="A200:A203"/>
    <mergeCell ref="B200:B203"/>
    <mergeCell ref="C200:C203"/>
    <mergeCell ref="H200:H203"/>
    <mergeCell ref="A204:A206"/>
    <mergeCell ref="B204:B206"/>
    <mergeCell ref="C204:C206"/>
    <mergeCell ref="H204:H206"/>
    <mergeCell ref="A186:A189"/>
    <mergeCell ref="B186:B189"/>
    <mergeCell ref="C186:C189"/>
    <mergeCell ref="H186:H189"/>
    <mergeCell ref="A190:A192"/>
    <mergeCell ref="B190:B192"/>
    <mergeCell ref="C190:C192"/>
    <mergeCell ref="H190:H192"/>
    <mergeCell ref="A193:A196"/>
    <mergeCell ref="B193:B196"/>
    <mergeCell ref="C193:C196"/>
    <mergeCell ref="H193:H196"/>
    <mergeCell ref="A170:A172"/>
    <mergeCell ref="B170:B172"/>
    <mergeCell ref="C170:C172"/>
    <mergeCell ref="H170:H172"/>
    <mergeCell ref="A179:A182"/>
    <mergeCell ref="B179:B182"/>
    <mergeCell ref="C179:C182"/>
    <mergeCell ref="H179:H182"/>
    <mergeCell ref="A183:A185"/>
    <mergeCell ref="B183:B185"/>
    <mergeCell ref="C183:C185"/>
    <mergeCell ref="H183:H185"/>
    <mergeCell ref="A173:A175"/>
    <mergeCell ref="B173:B175"/>
    <mergeCell ref="C173:C175"/>
    <mergeCell ref="H173:H175"/>
    <mergeCell ref="A176:A178"/>
    <mergeCell ref="B176:B178"/>
    <mergeCell ref="C176:C178"/>
    <mergeCell ref="H176:H178"/>
    <mergeCell ref="A156:A158"/>
    <mergeCell ref="B156:B158"/>
    <mergeCell ref="C156:C158"/>
    <mergeCell ref="H156:H158"/>
    <mergeCell ref="A159:A162"/>
    <mergeCell ref="B159:B162"/>
    <mergeCell ref="C159:C162"/>
    <mergeCell ref="H159:H162"/>
    <mergeCell ref="A166:A169"/>
    <mergeCell ref="B166:B169"/>
    <mergeCell ref="C166:C169"/>
    <mergeCell ref="H166:H169"/>
    <mergeCell ref="A139:A142"/>
    <mergeCell ref="B139:B142"/>
    <mergeCell ref="C139:C142"/>
    <mergeCell ref="H139:H142"/>
    <mergeCell ref="A143:A145"/>
    <mergeCell ref="B143:B145"/>
    <mergeCell ref="C143:C145"/>
    <mergeCell ref="H143:H145"/>
    <mergeCell ref="A163:A165"/>
    <mergeCell ref="B163:B165"/>
    <mergeCell ref="C163:C165"/>
    <mergeCell ref="H163:H165"/>
    <mergeCell ref="A149:A151"/>
    <mergeCell ref="B149:B151"/>
    <mergeCell ref="C149:C151"/>
    <mergeCell ref="H149:H151"/>
    <mergeCell ref="A146:A148"/>
    <mergeCell ref="B146:B148"/>
    <mergeCell ref="C146:C148"/>
    <mergeCell ref="H146:H148"/>
    <mergeCell ref="A152:A155"/>
    <mergeCell ref="B152:B155"/>
    <mergeCell ref="C152:C155"/>
    <mergeCell ref="H152:H155"/>
    <mergeCell ref="A129:A132"/>
    <mergeCell ref="B129:B132"/>
    <mergeCell ref="C129:C132"/>
    <mergeCell ref="H129:H132"/>
    <mergeCell ref="A133:A135"/>
    <mergeCell ref="B133:B135"/>
    <mergeCell ref="C133:C135"/>
    <mergeCell ref="H133:H135"/>
    <mergeCell ref="A136:A138"/>
    <mergeCell ref="B136:B138"/>
    <mergeCell ref="C136:C138"/>
    <mergeCell ref="H136:H138"/>
    <mergeCell ref="A119:A121"/>
    <mergeCell ref="B119:B121"/>
    <mergeCell ref="C119:C121"/>
    <mergeCell ref="H119:H121"/>
    <mergeCell ref="A122:A125"/>
    <mergeCell ref="B122:B125"/>
    <mergeCell ref="C122:C125"/>
    <mergeCell ref="H122:H125"/>
    <mergeCell ref="A126:A128"/>
    <mergeCell ref="B126:B128"/>
    <mergeCell ref="C126:C128"/>
    <mergeCell ref="H126:H128"/>
    <mergeCell ref="A108:A111"/>
    <mergeCell ref="B108:B111"/>
    <mergeCell ref="C108:C111"/>
    <mergeCell ref="H108:H111"/>
    <mergeCell ref="A112:A114"/>
    <mergeCell ref="B112:B114"/>
    <mergeCell ref="C112:C114"/>
    <mergeCell ref="H112:H114"/>
    <mergeCell ref="A115:A118"/>
    <mergeCell ref="B115:B118"/>
    <mergeCell ref="C115:C118"/>
    <mergeCell ref="H115:H118"/>
    <mergeCell ref="A98:A100"/>
    <mergeCell ref="B98:B100"/>
    <mergeCell ref="C98:C100"/>
    <mergeCell ref="H98:H100"/>
    <mergeCell ref="A101:A104"/>
    <mergeCell ref="B101:B104"/>
    <mergeCell ref="C101:C104"/>
    <mergeCell ref="H101:H104"/>
    <mergeCell ref="A105:A107"/>
    <mergeCell ref="B105:B107"/>
    <mergeCell ref="C105:C107"/>
    <mergeCell ref="H105:H107"/>
    <mergeCell ref="A17:A19"/>
    <mergeCell ref="B17:B19"/>
    <mergeCell ref="C17:C19"/>
    <mergeCell ref="H17:H19"/>
    <mergeCell ref="A29:A32"/>
    <mergeCell ref="B29:B32"/>
    <mergeCell ref="C29:C32"/>
    <mergeCell ref="H29:H32"/>
    <mergeCell ref="A95:A97"/>
    <mergeCell ref="B95:B97"/>
    <mergeCell ref="C95:C97"/>
    <mergeCell ref="H95:H97"/>
    <mergeCell ref="A88:A91"/>
    <mergeCell ref="B88:B91"/>
    <mergeCell ref="C88:C91"/>
    <mergeCell ref="H88:H91"/>
    <mergeCell ref="A92:A94"/>
    <mergeCell ref="B92:B94"/>
    <mergeCell ref="C92:C94"/>
    <mergeCell ref="H92:H94"/>
    <mergeCell ref="A20:A22"/>
    <mergeCell ref="B20:B22"/>
    <mergeCell ref="C20:C22"/>
    <mergeCell ref="H20:H22"/>
    <mergeCell ref="H4:H6"/>
    <mergeCell ref="A4:A6"/>
    <mergeCell ref="C4:C6"/>
    <mergeCell ref="B4:B6"/>
    <mergeCell ref="C7:C9"/>
    <mergeCell ref="H7:H9"/>
    <mergeCell ref="A13:A16"/>
    <mergeCell ref="B13:B16"/>
    <mergeCell ref="C13:C16"/>
    <mergeCell ref="H13:H16"/>
    <mergeCell ref="A7:A9"/>
    <mergeCell ref="B7:B9"/>
    <mergeCell ref="A10:A12"/>
    <mergeCell ref="B10:B12"/>
    <mergeCell ref="C10:C12"/>
    <mergeCell ref="H10:H12"/>
    <mergeCell ref="A33:A35"/>
    <mergeCell ref="B33:B35"/>
    <mergeCell ref="C33:C35"/>
    <mergeCell ref="H33:H35"/>
    <mergeCell ref="A23:A25"/>
    <mergeCell ref="B23:B25"/>
    <mergeCell ref="C23:C25"/>
    <mergeCell ref="H23:H25"/>
    <mergeCell ref="A26:A28"/>
    <mergeCell ref="B26:B28"/>
    <mergeCell ref="C26:C28"/>
    <mergeCell ref="H26:H28"/>
    <mergeCell ref="A43:A46"/>
    <mergeCell ref="B43:B46"/>
    <mergeCell ref="C43:C46"/>
    <mergeCell ref="H43:H46"/>
    <mergeCell ref="A47:A49"/>
    <mergeCell ref="B47:B49"/>
    <mergeCell ref="C47:C49"/>
    <mergeCell ref="H47:H49"/>
    <mergeCell ref="A36:A39"/>
    <mergeCell ref="B36:B39"/>
    <mergeCell ref="C36:C39"/>
    <mergeCell ref="H36:H39"/>
    <mergeCell ref="A40:A42"/>
    <mergeCell ref="B40:B42"/>
    <mergeCell ref="C40:C42"/>
    <mergeCell ref="H40:H42"/>
    <mergeCell ref="A57:A60"/>
    <mergeCell ref="B57:B60"/>
    <mergeCell ref="C57:C60"/>
    <mergeCell ref="H57:H60"/>
    <mergeCell ref="A61:A63"/>
    <mergeCell ref="B61:B63"/>
    <mergeCell ref="C61:C63"/>
    <mergeCell ref="H61:H63"/>
    <mergeCell ref="A50:A53"/>
    <mergeCell ref="B50:B53"/>
    <mergeCell ref="C50:C53"/>
    <mergeCell ref="H50:H53"/>
    <mergeCell ref="A54:A56"/>
    <mergeCell ref="B54:B56"/>
    <mergeCell ref="C54:C56"/>
    <mergeCell ref="H54:H56"/>
    <mergeCell ref="A71:A73"/>
    <mergeCell ref="B71:B73"/>
    <mergeCell ref="C71:C73"/>
    <mergeCell ref="H71:H73"/>
    <mergeCell ref="A74:A77"/>
    <mergeCell ref="B74:B77"/>
    <mergeCell ref="C74:C77"/>
    <mergeCell ref="H74:H77"/>
    <mergeCell ref="A64:A66"/>
    <mergeCell ref="B64:B66"/>
    <mergeCell ref="C64:C66"/>
    <mergeCell ref="H64:H66"/>
    <mergeCell ref="A67:A70"/>
    <mergeCell ref="B67:B70"/>
    <mergeCell ref="C67:C70"/>
    <mergeCell ref="H67:H70"/>
    <mergeCell ref="A85:A87"/>
    <mergeCell ref="B85:B87"/>
    <mergeCell ref="C85:C87"/>
    <mergeCell ref="H85:H87"/>
    <mergeCell ref="A78:A80"/>
    <mergeCell ref="B78:B80"/>
    <mergeCell ref="C78:C80"/>
    <mergeCell ref="H78:H80"/>
    <mergeCell ref="A81:A84"/>
    <mergeCell ref="B81:B84"/>
    <mergeCell ref="C81:C84"/>
    <mergeCell ref="H81:H84"/>
  </mergeCells>
  <phoneticPr fontId="3" type="noConversion"/>
  <pageMargins left="0.75" right="0.75" top="1" bottom="1" header="0.5" footer="0.5"/>
  <pageSetup paperSize="9" scale="2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zoomScale="80" zoomScaleNormal="80" workbookViewId="0">
      <pane ySplit="3" topLeftCell="A4" activePane="bottomLeft" state="frozen"/>
      <selection activeCell="M16" sqref="M16"/>
      <selection pane="bottomLeft" activeCell="A2" sqref="A2"/>
    </sheetView>
  </sheetViews>
  <sheetFormatPr defaultColWidth="9" defaultRowHeight="16.2" outlineLevelCol="1"/>
  <cols>
    <col min="1" max="1" width="5.19921875" style="26" customWidth="1"/>
    <col min="2" max="2" width="24.19921875" style="26" customWidth="1"/>
    <col min="3" max="8" width="10.69921875" style="26" hidden="1" customWidth="1" outlineLevel="1"/>
    <col min="9" max="9" width="2.69921875" style="26" customWidth="1" collapsed="1"/>
    <col min="10" max="13" width="12.69921875" style="26" hidden="1" customWidth="1" outlineLevel="1"/>
    <col min="14" max="14" width="4.69921875" style="26" hidden="1" customWidth="1" outlineLevel="1"/>
    <col min="15" max="15" width="10.69921875" style="26" customWidth="1" collapsed="1"/>
    <col min="16" max="17" width="10.69921875" style="26" customWidth="1"/>
    <col min="18" max="27" width="8.796875" style="27" customWidth="1"/>
    <col min="28" max="16384" width="9" style="26"/>
  </cols>
  <sheetData>
    <row r="1" spans="1:17" ht="16.8" thickBot="1">
      <c r="A1" s="25" t="str">
        <f>'Match Calendar (by date)'!A1</f>
        <v>20TH WAH YAN LEAGUE FOOTBALL TOURNAMENT (2018 - 2019)</v>
      </c>
      <c r="B1" s="25"/>
    </row>
    <row r="2" spans="1:17" ht="16.8" thickBot="1">
      <c r="A2" s="25" t="s">
        <v>38</v>
      </c>
      <c r="B2" s="25"/>
      <c r="O2" s="28" t="s">
        <v>39</v>
      </c>
      <c r="P2" s="101">
        <v>42115</v>
      </c>
      <c r="Q2" s="102"/>
    </row>
    <row r="3" spans="1:17" ht="51" customHeight="1">
      <c r="A3" s="29"/>
      <c r="B3" s="29"/>
      <c r="C3" s="30" t="s">
        <v>40</v>
      </c>
      <c r="D3" s="30" t="s">
        <v>41</v>
      </c>
      <c r="E3" s="30" t="s">
        <v>42</v>
      </c>
      <c r="F3" s="30" t="s">
        <v>43</v>
      </c>
      <c r="G3" s="30" t="s">
        <v>44</v>
      </c>
      <c r="H3" s="30"/>
      <c r="I3" s="31"/>
      <c r="J3" s="32" t="s">
        <v>45</v>
      </c>
      <c r="K3" s="32" t="s">
        <v>46</v>
      </c>
      <c r="L3" s="32" t="s">
        <v>47</v>
      </c>
      <c r="M3" s="32" t="s">
        <v>48</v>
      </c>
      <c r="N3" s="33"/>
      <c r="O3" s="103" t="s">
        <v>49</v>
      </c>
      <c r="P3" s="104"/>
      <c r="Q3" s="105"/>
    </row>
    <row r="4" spans="1:17" ht="18" customHeight="1">
      <c r="A4" s="34" t="s">
        <v>50</v>
      </c>
      <c r="B4" s="35"/>
      <c r="C4" s="35"/>
      <c r="D4" s="35"/>
      <c r="E4" s="35"/>
      <c r="F4" s="35"/>
      <c r="G4" s="35"/>
      <c r="H4" s="35"/>
      <c r="I4" s="36"/>
      <c r="J4" s="36"/>
      <c r="K4" s="36"/>
      <c r="L4" s="36"/>
      <c r="M4" s="36"/>
      <c r="O4" s="37"/>
      <c r="P4" s="37"/>
      <c r="Q4" s="37"/>
    </row>
    <row r="5" spans="1:17">
      <c r="A5" s="38" t="s">
        <v>65</v>
      </c>
      <c r="B5" s="38" t="s">
        <v>62</v>
      </c>
      <c r="C5" s="45">
        <v>42022</v>
      </c>
      <c r="D5" s="45">
        <v>42035</v>
      </c>
      <c r="E5" s="45">
        <v>42050</v>
      </c>
      <c r="F5" s="45">
        <v>42071</v>
      </c>
      <c r="G5" s="45">
        <v>42084</v>
      </c>
      <c r="H5" s="40"/>
      <c r="I5" s="41"/>
      <c r="J5" s="42"/>
      <c r="K5" s="42"/>
      <c r="L5" s="42"/>
      <c r="M5" s="42"/>
      <c r="O5" s="47">
        <v>42077</v>
      </c>
      <c r="P5" s="47">
        <v>42105</v>
      </c>
      <c r="Q5" s="42">
        <v>42127</v>
      </c>
    </row>
    <row r="6" spans="1:17">
      <c r="A6" s="38" t="s">
        <v>52</v>
      </c>
      <c r="B6" s="38" t="s">
        <v>53</v>
      </c>
      <c r="C6" s="45">
        <v>42007</v>
      </c>
      <c r="D6" s="45">
        <v>42035</v>
      </c>
      <c r="E6" s="45">
        <v>42050</v>
      </c>
      <c r="F6" s="45">
        <v>42071</v>
      </c>
      <c r="G6" s="45">
        <v>42084</v>
      </c>
      <c r="H6" s="40"/>
      <c r="I6" s="41"/>
      <c r="J6" s="42"/>
      <c r="K6" s="42"/>
      <c r="L6" s="42"/>
      <c r="M6" s="42"/>
      <c r="O6" s="47">
        <v>42043</v>
      </c>
      <c r="P6" s="47">
        <v>42092</v>
      </c>
      <c r="Q6" s="42">
        <v>42120</v>
      </c>
    </row>
    <row r="7" spans="1:17">
      <c r="A7" s="38" t="s">
        <v>66</v>
      </c>
      <c r="B7" s="38" t="s">
        <v>51</v>
      </c>
      <c r="C7" s="45">
        <v>42007</v>
      </c>
      <c r="D7" s="45">
        <v>42035</v>
      </c>
      <c r="E7" s="45">
        <v>42050</v>
      </c>
      <c r="F7" s="45">
        <v>42071</v>
      </c>
      <c r="G7" s="45">
        <v>42084</v>
      </c>
      <c r="H7" s="40"/>
      <c r="I7" s="41"/>
      <c r="J7" s="42"/>
      <c r="K7" s="42"/>
      <c r="L7" s="42"/>
      <c r="M7" s="42"/>
      <c r="O7" s="47">
        <v>42042</v>
      </c>
      <c r="P7" s="47">
        <v>42091</v>
      </c>
      <c r="Q7" s="42"/>
    </row>
    <row r="8" spans="1:17">
      <c r="A8" s="38" t="s">
        <v>36</v>
      </c>
      <c r="B8" s="38" t="s">
        <v>27</v>
      </c>
      <c r="C8" s="45">
        <v>42007</v>
      </c>
      <c r="D8" s="45">
        <v>42035</v>
      </c>
      <c r="E8" s="45">
        <v>42050</v>
      </c>
      <c r="F8" s="45">
        <v>42071</v>
      </c>
      <c r="G8" s="45">
        <v>42084</v>
      </c>
      <c r="H8" s="40"/>
      <c r="I8" s="41"/>
      <c r="J8" s="42"/>
      <c r="K8" s="42"/>
      <c r="L8" s="42"/>
      <c r="M8" s="42"/>
      <c r="O8" s="47">
        <v>42064</v>
      </c>
      <c r="P8" s="42">
        <v>42120</v>
      </c>
      <c r="Q8" s="42"/>
    </row>
    <row r="9" spans="1:17">
      <c r="A9" s="38" t="s">
        <v>67</v>
      </c>
      <c r="B9" s="38" t="s">
        <v>15</v>
      </c>
      <c r="C9" s="45">
        <v>42007</v>
      </c>
      <c r="D9" s="45">
        <v>42035</v>
      </c>
      <c r="E9" s="45">
        <v>42050</v>
      </c>
      <c r="F9" s="45">
        <v>42071</v>
      </c>
      <c r="G9" s="45">
        <v>42084</v>
      </c>
      <c r="H9" s="40"/>
      <c r="I9" s="41"/>
      <c r="J9" s="42"/>
      <c r="K9" s="42"/>
      <c r="L9" s="42"/>
      <c r="M9" s="42"/>
      <c r="O9" s="47">
        <v>42063</v>
      </c>
      <c r="P9" s="47">
        <v>42105</v>
      </c>
      <c r="Q9" s="42"/>
    </row>
    <row r="10" spans="1:17">
      <c r="A10" s="38" t="s">
        <v>68</v>
      </c>
      <c r="B10" s="38" t="s">
        <v>54</v>
      </c>
      <c r="C10" s="45">
        <v>42022</v>
      </c>
      <c r="D10" s="45">
        <v>42035</v>
      </c>
      <c r="E10" s="45">
        <v>42050</v>
      </c>
      <c r="F10" s="45">
        <v>42071</v>
      </c>
      <c r="G10" s="45">
        <v>42084</v>
      </c>
      <c r="H10" s="40"/>
      <c r="I10" s="41"/>
      <c r="J10" s="42"/>
      <c r="K10" s="42"/>
      <c r="L10" s="42"/>
      <c r="M10" s="42"/>
      <c r="O10" s="47">
        <v>42008</v>
      </c>
      <c r="P10" s="47">
        <v>42078</v>
      </c>
      <c r="Q10" s="42">
        <v>42168</v>
      </c>
    </row>
    <row r="11" spans="1:17">
      <c r="A11" s="34" t="s">
        <v>55</v>
      </c>
      <c r="B11" s="35"/>
      <c r="C11" s="46"/>
      <c r="D11" s="46"/>
      <c r="E11" s="46"/>
      <c r="F11" s="46"/>
      <c r="G11" s="46"/>
      <c r="H11" s="35"/>
      <c r="I11" s="36"/>
      <c r="J11" s="36"/>
      <c r="K11" s="36"/>
      <c r="L11" s="36"/>
      <c r="M11" s="36"/>
      <c r="O11" s="48"/>
      <c r="P11" s="48"/>
      <c r="Q11" s="43"/>
    </row>
    <row r="12" spans="1:17">
      <c r="A12" s="6" t="s">
        <v>69</v>
      </c>
      <c r="B12" s="6" t="s">
        <v>57</v>
      </c>
      <c r="C12" s="45">
        <v>42007</v>
      </c>
      <c r="D12" s="45">
        <v>42036</v>
      </c>
      <c r="E12" s="45">
        <v>42049</v>
      </c>
      <c r="F12" s="45">
        <v>42070</v>
      </c>
      <c r="G12" s="45">
        <v>42085</v>
      </c>
      <c r="H12" s="40"/>
      <c r="I12" s="41"/>
      <c r="J12" s="42"/>
      <c r="K12" s="42"/>
      <c r="L12" s="42"/>
      <c r="M12" s="44"/>
      <c r="O12" s="47">
        <v>42042</v>
      </c>
      <c r="P12" s="47">
        <v>42092</v>
      </c>
      <c r="Q12" s="42">
        <v>42126</v>
      </c>
    </row>
    <row r="13" spans="1:17">
      <c r="A13" s="38" t="s">
        <v>70</v>
      </c>
      <c r="B13" s="6" t="s">
        <v>12</v>
      </c>
      <c r="C13" s="45">
        <v>42008</v>
      </c>
      <c r="D13" s="45">
        <v>42036</v>
      </c>
      <c r="E13" s="45">
        <v>42049</v>
      </c>
      <c r="F13" s="45">
        <v>42070</v>
      </c>
      <c r="G13" s="45">
        <v>42085</v>
      </c>
      <c r="H13" s="40"/>
      <c r="I13" s="41"/>
      <c r="J13" s="42"/>
      <c r="K13" s="42"/>
      <c r="L13" s="42"/>
      <c r="M13" s="44"/>
      <c r="O13" s="47">
        <v>42063</v>
      </c>
      <c r="P13" s="42">
        <v>42119</v>
      </c>
      <c r="Q13" s="42"/>
    </row>
    <row r="14" spans="1:17">
      <c r="A14" s="38" t="s">
        <v>71</v>
      </c>
      <c r="B14" s="6" t="s">
        <v>30</v>
      </c>
      <c r="C14" s="45">
        <v>42007</v>
      </c>
      <c r="D14" s="45">
        <v>42036</v>
      </c>
      <c r="E14" s="45">
        <v>42049</v>
      </c>
      <c r="F14" s="45">
        <v>42070</v>
      </c>
      <c r="G14" s="45">
        <v>42085</v>
      </c>
      <c r="H14" s="40"/>
      <c r="I14" s="41"/>
      <c r="J14" s="42"/>
      <c r="K14" s="42"/>
      <c r="L14" s="42"/>
      <c r="M14" s="44"/>
      <c r="O14" s="47">
        <v>42043</v>
      </c>
      <c r="P14" s="47">
        <v>42091</v>
      </c>
      <c r="Q14" s="42">
        <v>42127</v>
      </c>
    </row>
    <row r="15" spans="1:17">
      <c r="A15" s="38" t="s">
        <v>37</v>
      </c>
      <c r="B15" s="6" t="s">
        <v>29</v>
      </c>
      <c r="C15" s="45">
        <v>42008</v>
      </c>
      <c r="D15" s="45">
        <v>42036</v>
      </c>
      <c r="E15" s="45">
        <v>42049</v>
      </c>
      <c r="F15" s="45">
        <v>42070</v>
      </c>
      <c r="G15" s="45">
        <v>42085</v>
      </c>
      <c r="H15" s="40"/>
      <c r="I15" s="41"/>
      <c r="J15" s="42"/>
      <c r="K15" s="42"/>
      <c r="L15" s="42"/>
      <c r="M15" s="44"/>
      <c r="O15" s="47">
        <v>42022</v>
      </c>
      <c r="P15" s="47">
        <v>42077</v>
      </c>
      <c r="Q15" s="42">
        <v>42126</v>
      </c>
    </row>
    <row r="16" spans="1:17">
      <c r="A16" s="38" t="s">
        <v>72</v>
      </c>
      <c r="B16" s="6" t="s">
        <v>34</v>
      </c>
      <c r="C16" s="45">
        <v>42008</v>
      </c>
      <c r="D16" s="45">
        <v>42036</v>
      </c>
      <c r="E16" s="45">
        <v>42049</v>
      </c>
      <c r="F16" s="45">
        <v>42070</v>
      </c>
      <c r="G16" s="45">
        <v>42085</v>
      </c>
      <c r="H16" s="40"/>
      <c r="I16" s="41"/>
      <c r="J16" s="44"/>
      <c r="K16" s="44"/>
      <c r="L16" s="42"/>
      <c r="M16" s="44"/>
      <c r="O16" s="47">
        <v>42021</v>
      </c>
      <c r="P16" s="47">
        <v>42078</v>
      </c>
      <c r="Q16" s="42">
        <v>42154</v>
      </c>
    </row>
    <row r="17" spans="1:17">
      <c r="A17" s="38" t="s">
        <v>73</v>
      </c>
      <c r="B17" s="6" t="s">
        <v>56</v>
      </c>
      <c r="C17" s="45">
        <v>42008</v>
      </c>
      <c r="D17" s="45">
        <v>42036</v>
      </c>
      <c r="E17" s="45">
        <v>42049</v>
      </c>
      <c r="F17" s="45">
        <v>42070</v>
      </c>
      <c r="G17" s="45">
        <v>42085</v>
      </c>
      <c r="H17" s="40"/>
      <c r="I17" s="41"/>
      <c r="J17" s="42"/>
      <c r="K17" s="42"/>
      <c r="L17" s="42"/>
      <c r="M17" s="44"/>
      <c r="O17" s="47">
        <v>42064</v>
      </c>
      <c r="P17" s="42">
        <v>42133</v>
      </c>
      <c r="Q17" s="42"/>
    </row>
    <row r="18" spans="1:17">
      <c r="A18" s="34" t="s">
        <v>58</v>
      </c>
      <c r="B18" s="35"/>
      <c r="C18" s="46"/>
      <c r="D18" s="46"/>
      <c r="E18" s="46"/>
      <c r="F18" s="46"/>
      <c r="G18" s="46"/>
      <c r="H18" s="35"/>
      <c r="I18" s="36"/>
      <c r="J18" s="36"/>
      <c r="K18" s="36"/>
      <c r="L18" s="36"/>
      <c r="M18" s="36"/>
      <c r="O18" s="48"/>
      <c r="P18" s="48"/>
      <c r="Q18" s="43"/>
    </row>
    <row r="19" spans="1:17">
      <c r="A19" s="6" t="s">
        <v>74</v>
      </c>
      <c r="B19" s="6" t="s">
        <v>32</v>
      </c>
      <c r="C19" s="45">
        <v>42021</v>
      </c>
      <c r="D19" s="45">
        <v>42042</v>
      </c>
      <c r="E19" s="45">
        <v>42064</v>
      </c>
      <c r="F19" s="45">
        <v>42078</v>
      </c>
      <c r="G19" s="45">
        <v>42091</v>
      </c>
      <c r="H19" s="39"/>
      <c r="I19" s="41"/>
      <c r="J19" s="42"/>
      <c r="K19" s="42"/>
      <c r="L19" s="42"/>
      <c r="M19" s="42"/>
      <c r="O19" s="47">
        <v>42035</v>
      </c>
      <c r="P19" s="47">
        <v>42085</v>
      </c>
      <c r="Q19" s="42">
        <v>42147</v>
      </c>
    </row>
    <row r="20" spans="1:17">
      <c r="A20" s="6" t="s">
        <v>75</v>
      </c>
      <c r="B20" s="6" t="s">
        <v>11</v>
      </c>
      <c r="C20" s="45">
        <v>42021</v>
      </c>
      <c r="D20" s="45">
        <v>42042</v>
      </c>
      <c r="E20" s="45">
        <v>42064</v>
      </c>
      <c r="F20" s="45">
        <v>42078</v>
      </c>
      <c r="G20" s="45">
        <v>42091</v>
      </c>
      <c r="H20" s="39"/>
      <c r="I20" s="41"/>
      <c r="J20" s="42"/>
      <c r="K20" s="42"/>
      <c r="L20" s="42"/>
      <c r="M20" s="42"/>
      <c r="O20" s="47">
        <v>42049</v>
      </c>
      <c r="P20" s="42">
        <v>42119</v>
      </c>
      <c r="Q20" s="42"/>
    </row>
    <row r="21" spans="1:17">
      <c r="A21" s="38" t="s">
        <v>76</v>
      </c>
      <c r="B21" s="6" t="s">
        <v>31</v>
      </c>
      <c r="C21" s="45">
        <v>42021</v>
      </c>
      <c r="D21" s="45">
        <v>42042</v>
      </c>
      <c r="E21" s="45">
        <v>42064</v>
      </c>
      <c r="F21" s="45">
        <v>42078</v>
      </c>
      <c r="G21" s="45">
        <v>42091</v>
      </c>
      <c r="H21" s="39"/>
      <c r="I21" s="41"/>
      <c r="J21" s="42"/>
      <c r="K21" s="42"/>
      <c r="L21" s="42"/>
      <c r="M21" s="42"/>
      <c r="O21" s="47">
        <v>42022</v>
      </c>
      <c r="P21" s="47">
        <v>74956</v>
      </c>
      <c r="Q21" s="42">
        <v>42161</v>
      </c>
    </row>
    <row r="22" spans="1:17">
      <c r="A22" s="38" t="s">
        <v>77</v>
      </c>
      <c r="B22" s="6" t="s">
        <v>14</v>
      </c>
      <c r="C22" s="45">
        <v>42021</v>
      </c>
      <c r="D22" s="45">
        <v>42042</v>
      </c>
      <c r="E22" s="45">
        <v>42064</v>
      </c>
      <c r="F22" s="45">
        <v>42078</v>
      </c>
      <c r="G22" s="45">
        <v>42091</v>
      </c>
      <c r="H22" s="39"/>
      <c r="I22" s="41"/>
      <c r="J22" s="42"/>
      <c r="K22" s="42"/>
      <c r="L22" s="42"/>
      <c r="M22" s="42"/>
      <c r="O22" s="47">
        <v>42008</v>
      </c>
      <c r="P22" s="47">
        <v>42071</v>
      </c>
      <c r="Q22" s="42">
        <v>42140</v>
      </c>
    </row>
    <row r="23" spans="1:17">
      <c r="A23" s="6" t="s">
        <v>78</v>
      </c>
      <c r="B23" s="38" t="s">
        <v>26</v>
      </c>
      <c r="C23" s="45">
        <v>42021</v>
      </c>
      <c r="D23" s="45">
        <v>42042</v>
      </c>
      <c r="E23" s="45">
        <v>42064</v>
      </c>
      <c r="F23" s="45">
        <v>42078</v>
      </c>
      <c r="G23" s="45">
        <v>42091</v>
      </c>
      <c r="H23" s="39"/>
      <c r="I23" s="41"/>
      <c r="J23" s="42"/>
      <c r="K23" s="42"/>
      <c r="L23" s="42"/>
      <c r="M23" s="42"/>
      <c r="O23" s="47">
        <v>42007</v>
      </c>
      <c r="P23" s="47">
        <v>42070</v>
      </c>
      <c r="Q23" s="42">
        <v>42140</v>
      </c>
    </row>
    <row r="24" spans="1:17">
      <c r="A24" s="38" t="s">
        <v>24</v>
      </c>
      <c r="B24" s="7" t="s">
        <v>33</v>
      </c>
      <c r="C24" s="45">
        <v>42021</v>
      </c>
      <c r="D24" s="45">
        <v>42042</v>
      </c>
      <c r="E24" s="45">
        <v>42064</v>
      </c>
      <c r="F24" s="45">
        <v>42078</v>
      </c>
      <c r="G24" s="45">
        <v>42091</v>
      </c>
      <c r="H24" s="39"/>
      <c r="I24" s="41"/>
      <c r="J24" s="42"/>
      <c r="K24" s="42"/>
      <c r="L24" s="42"/>
      <c r="M24" s="42"/>
      <c r="O24" s="47">
        <v>42036</v>
      </c>
      <c r="P24" s="42">
        <v>42133</v>
      </c>
      <c r="Q24" s="42"/>
    </row>
    <row r="25" spans="1:17">
      <c r="A25" s="34" t="s">
        <v>59</v>
      </c>
      <c r="B25" s="35"/>
      <c r="C25" s="46"/>
      <c r="D25" s="46"/>
      <c r="E25" s="46"/>
      <c r="F25" s="46"/>
      <c r="G25" s="46"/>
      <c r="H25" s="35"/>
      <c r="I25" s="36"/>
      <c r="J25" s="36"/>
      <c r="K25" s="36"/>
      <c r="L25" s="36"/>
      <c r="M25" s="36"/>
      <c r="O25" s="48"/>
      <c r="P25" s="48"/>
      <c r="Q25" s="43"/>
    </row>
    <row r="26" spans="1:17">
      <c r="A26" s="6" t="s">
        <v>79</v>
      </c>
      <c r="B26" s="6" t="s">
        <v>25</v>
      </c>
      <c r="C26" s="45">
        <v>42022</v>
      </c>
      <c r="D26" s="45">
        <v>42043</v>
      </c>
      <c r="E26" s="45">
        <v>42063</v>
      </c>
      <c r="F26" s="45">
        <v>42077</v>
      </c>
      <c r="G26" s="45">
        <v>42092</v>
      </c>
      <c r="H26" s="39"/>
      <c r="I26" s="41"/>
      <c r="J26" s="42"/>
      <c r="K26" s="42"/>
      <c r="L26" s="42"/>
      <c r="M26" s="42"/>
      <c r="O26" s="47">
        <v>42007</v>
      </c>
      <c r="P26" s="47">
        <v>42106</v>
      </c>
      <c r="Q26" s="42"/>
    </row>
    <row r="27" spans="1:17">
      <c r="A27" s="6" t="s">
        <v>80</v>
      </c>
      <c r="B27" s="6" t="s">
        <v>13</v>
      </c>
      <c r="C27" s="45">
        <v>42022</v>
      </c>
      <c r="D27" s="45">
        <v>42043</v>
      </c>
      <c r="E27" s="45">
        <v>42063</v>
      </c>
      <c r="F27" s="45">
        <v>42077</v>
      </c>
      <c r="G27" s="45">
        <v>42092</v>
      </c>
      <c r="H27" s="39"/>
      <c r="I27" s="41"/>
      <c r="J27" s="42"/>
      <c r="K27" s="42"/>
      <c r="L27" s="42"/>
      <c r="M27" s="42"/>
      <c r="O27" s="47">
        <v>42050</v>
      </c>
      <c r="P27" s="47">
        <v>42085</v>
      </c>
      <c r="Q27" s="42">
        <v>42161</v>
      </c>
    </row>
    <row r="28" spans="1:17">
      <c r="A28" s="6" t="s">
        <v>81</v>
      </c>
      <c r="B28" s="6" t="s">
        <v>35</v>
      </c>
      <c r="C28" s="45">
        <v>42008</v>
      </c>
      <c r="D28" s="45">
        <v>42043</v>
      </c>
      <c r="E28" s="45">
        <v>42063</v>
      </c>
      <c r="F28" s="45">
        <v>42077</v>
      </c>
      <c r="G28" s="45">
        <v>42092</v>
      </c>
      <c r="H28" s="39"/>
      <c r="I28" s="41"/>
      <c r="J28" s="42"/>
      <c r="K28" s="42"/>
      <c r="L28" s="42"/>
      <c r="M28" s="42"/>
      <c r="O28" s="47">
        <v>42036</v>
      </c>
      <c r="P28" s="47">
        <v>42071</v>
      </c>
      <c r="Q28" s="42">
        <v>42147</v>
      </c>
    </row>
    <row r="29" spans="1:17">
      <c r="A29" s="6" t="s">
        <v>82</v>
      </c>
      <c r="B29" s="6" t="s">
        <v>16</v>
      </c>
      <c r="C29" s="45">
        <v>42022</v>
      </c>
      <c r="D29" s="45">
        <v>42043</v>
      </c>
      <c r="E29" s="45">
        <v>42063</v>
      </c>
      <c r="F29" s="45">
        <v>42077</v>
      </c>
      <c r="G29" s="45">
        <v>42092</v>
      </c>
      <c r="H29" s="39"/>
      <c r="I29" s="41"/>
      <c r="J29" s="42"/>
      <c r="K29" s="42"/>
      <c r="L29" s="42"/>
      <c r="M29" s="42"/>
      <c r="O29" s="47">
        <v>42050</v>
      </c>
      <c r="P29" s="47">
        <v>42106</v>
      </c>
      <c r="Q29" s="42"/>
    </row>
    <row r="30" spans="1:17">
      <c r="A30" s="6" t="s">
        <v>64</v>
      </c>
      <c r="B30" s="6" t="s">
        <v>28</v>
      </c>
      <c r="C30" s="45">
        <v>42022</v>
      </c>
      <c r="D30" s="45">
        <v>42043</v>
      </c>
      <c r="E30" s="45">
        <v>42063</v>
      </c>
      <c r="F30" s="45">
        <v>42077</v>
      </c>
      <c r="G30" s="45">
        <v>42092</v>
      </c>
      <c r="H30" s="39"/>
      <c r="I30" s="41"/>
      <c r="J30" s="42"/>
      <c r="K30" s="42"/>
      <c r="L30" s="42"/>
      <c r="M30" s="42"/>
      <c r="O30" s="47">
        <v>42049</v>
      </c>
      <c r="P30" s="47">
        <v>42084</v>
      </c>
      <c r="Q30" s="42">
        <v>42168</v>
      </c>
    </row>
    <row r="31" spans="1:17">
      <c r="A31" s="6" t="s">
        <v>60</v>
      </c>
      <c r="B31" s="6" t="s">
        <v>61</v>
      </c>
      <c r="C31" s="45">
        <v>42008</v>
      </c>
      <c r="D31" s="45">
        <v>42043</v>
      </c>
      <c r="E31" s="45">
        <v>42063</v>
      </c>
      <c r="F31" s="45">
        <v>42077</v>
      </c>
      <c r="G31" s="45">
        <v>42092</v>
      </c>
      <c r="H31" s="39"/>
      <c r="I31" s="41"/>
      <c r="J31" s="42"/>
      <c r="K31" s="42"/>
      <c r="L31" s="42"/>
      <c r="M31" s="42"/>
      <c r="O31" s="47">
        <v>42035</v>
      </c>
      <c r="P31" s="47">
        <v>42070</v>
      </c>
      <c r="Q31" s="42">
        <v>42154</v>
      </c>
    </row>
  </sheetData>
  <sortState ref="A26:AG31">
    <sortCondition ref="A26:A31"/>
  </sortState>
  <mergeCells count="2">
    <mergeCell ref="P2:Q2"/>
    <mergeCell ref="O3:Q3"/>
  </mergeCells>
  <phoneticPr fontId="3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League Table</vt:lpstr>
      <vt:lpstr>Match Calendar (by date)</vt:lpstr>
      <vt:lpstr>(OS) Match Calendar (by team)</vt:lpstr>
    </vt:vector>
  </TitlesOfParts>
  <Company>Horwath Hong Kong CPA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GITD</dc:creator>
  <cp:lastModifiedBy>Chiwi Lai (Audit, BDO HK)</cp:lastModifiedBy>
  <cp:lastPrinted>2017-12-01T08:29:17Z</cp:lastPrinted>
  <dcterms:created xsi:type="dcterms:W3CDTF">2007-10-19T10:50:12Z</dcterms:created>
  <dcterms:modified xsi:type="dcterms:W3CDTF">2019-05-31T14:39:59Z</dcterms:modified>
</cp:coreProperties>
</file>